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nermina.alibegovic\Desktop\ILDP III\Revision\Bos. Petrovac\"/>
    </mc:Choice>
  </mc:AlternateContent>
  <bookViews>
    <workbookView xWindow="0" yWindow="0" windowWidth="24000" windowHeight="9510" tabRatio="836" activeTab="1"/>
  </bookViews>
  <sheets>
    <sheet name="Upute" sheetId="2" r:id="rId1"/>
    <sheet name="Plan 2017-2019" sheetId="1" r:id="rId2"/>
    <sheet name="Ukupno po sektorima" sheetId="8" r:id="rId3"/>
    <sheet name="Ukupno po godinama" sheetId="5" r:id="rId4"/>
    <sheet name="Ukupno po A-E klasama" sheetId="10" r:id="rId5"/>
  </sheets>
  <externalReferences>
    <externalReference r:id="rId6"/>
  </externalReferences>
  <definedNames>
    <definedName name="_xlnm._FilterDatabase" localSheetId="1" hidden="1">'Plan 2017-2019'!$A$2:$Z$5</definedName>
    <definedName name="_xlnm.Print_Area" localSheetId="1">'Plan 2017-2019'!$A$1:$Z$42</definedName>
  </definedNames>
  <calcPr calcId="171027"/>
</workbook>
</file>

<file path=xl/calcChain.xml><?xml version="1.0" encoding="utf-8"?>
<calcChain xmlns="http://schemas.openxmlformats.org/spreadsheetml/2006/main">
  <c r="R12" i="1" l="1"/>
  <c r="U12" i="1" s="1"/>
  <c r="H41" i="1"/>
  <c r="R39" i="1"/>
  <c r="U39" i="1" s="1"/>
  <c r="R37" i="1"/>
  <c r="U37" i="1" s="1"/>
  <c r="R36" i="1"/>
  <c r="U36" i="1" s="1"/>
  <c r="R35" i="1"/>
  <c r="U35" i="1" s="1"/>
  <c r="R34" i="1"/>
  <c r="U34" i="1" s="1"/>
  <c r="R33" i="1"/>
  <c r="U33" i="1" s="1"/>
  <c r="R32" i="1"/>
  <c r="U32" i="1" s="1"/>
  <c r="R31" i="1"/>
  <c r="U31" i="1" s="1"/>
  <c r="R30" i="1"/>
  <c r="U30" i="1" s="1"/>
  <c r="R29" i="1"/>
  <c r="U29" i="1" s="1"/>
  <c r="R28" i="1"/>
  <c r="U28" i="1" s="1"/>
  <c r="R27" i="1"/>
  <c r="U27" i="1" s="1"/>
  <c r="R26" i="1"/>
  <c r="U26" i="1" s="1"/>
  <c r="R25" i="1"/>
  <c r="U25" i="1" s="1"/>
  <c r="R24" i="1"/>
  <c r="U24" i="1" s="1"/>
  <c r="R23" i="1"/>
  <c r="U23" i="1" s="1"/>
  <c r="R22" i="1"/>
  <c r="U22" i="1" s="1"/>
  <c r="U38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X22" i="1"/>
  <c r="X23" i="1"/>
  <c r="X24" i="1"/>
  <c r="X25" i="1"/>
  <c r="X26" i="1"/>
  <c r="R7" i="1"/>
  <c r="U7" i="1" s="1"/>
  <c r="R8" i="1"/>
  <c r="U8" i="1" s="1"/>
  <c r="R9" i="1"/>
  <c r="U9" i="1" s="1"/>
  <c r="R10" i="1"/>
  <c r="U10" i="1" s="1"/>
  <c r="R11" i="1"/>
  <c r="U11" i="1" s="1"/>
  <c r="R13" i="1"/>
  <c r="U13" i="1" s="1"/>
  <c r="R14" i="1"/>
  <c r="U14" i="1" s="1"/>
  <c r="R18" i="1"/>
  <c r="U18" i="1" s="1"/>
  <c r="R19" i="1"/>
  <c r="U19" i="1" s="1"/>
  <c r="R20" i="1"/>
  <c r="U20" i="1" s="1"/>
  <c r="R15" i="1"/>
  <c r="U15" i="1" s="1"/>
  <c r="R16" i="1"/>
  <c r="R17" i="1"/>
  <c r="U17" i="1" s="1"/>
  <c r="R21" i="1"/>
  <c r="U21" i="1" s="1"/>
  <c r="G41" i="1"/>
  <c r="I8" i="1"/>
  <c r="I9" i="1"/>
  <c r="F41" i="1"/>
  <c r="I10" i="1"/>
  <c r="I7" i="1"/>
  <c r="D41" i="1"/>
  <c r="M12" i="10"/>
  <c r="L12" i="10"/>
  <c r="I12" i="10"/>
  <c r="H12" i="10"/>
  <c r="G12" i="10"/>
  <c r="C12" i="10"/>
  <c r="M11" i="10"/>
  <c r="L11" i="10"/>
  <c r="I11" i="10"/>
  <c r="H11" i="10"/>
  <c r="G11" i="10"/>
  <c r="C11" i="10"/>
  <c r="M10" i="10"/>
  <c r="L10" i="10"/>
  <c r="I10" i="10"/>
  <c r="H10" i="10"/>
  <c r="G10" i="10"/>
  <c r="C10" i="10"/>
  <c r="M9" i="10"/>
  <c r="L9" i="10"/>
  <c r="I9" i="10"/>
  <c r="H9" i="10"/>
  <c r="G9" i="10"/>
  <c r="C9" i="10"/>
  <c r="M8" i="10"/>
  <c r="L8" i="10"/>
  <c r="I8" i="10"/>
  <c r="H8" i="10"/>
  <c r="G8" i="10"/>
  <c r="C8" i="10"/>
  <c r="M7" i="10"/>
  <c r="L7" i="10"/>
  <c r="K7" i="10"/>
  <c r="I7" i="10"/>
  <c r="H7" i="10"/>
  <c r="G7" i="10"/>
  <c r="E7" i="10"/>
  <c r="C7" i="10"/>
  <c r="U9" i="8"/>
  <c r="S9" i="8"/>
  <c r="E22" i="5" s="1"/>
  <c r="R9" i="8"/>
  <c r="E15" i="5" s="1"/>
  <c r="P9" i="8"/>
  <c r="O9" i="8"/>
  <c r="N9" i="8"/>
  <c r="M9" i="8"/>
  <c r="L9" i="8"/>
  <c r="K9" i="8"/>
  <c r="J9" i="8"/>
  <c r="I9" i="8"/>
  <c r="G9" i="8"/>
  <c r="D22" i="5" s="1"/>
  <c r="F9" i="8"/>
  <c r="D15" i="5" s="1"/>
  <c r="E9" i="8"/>
  <c r="D8" i="5" s="1"/>
  <c r="C9" i="8"/>
  <c r="U8" i="8"/>
  <c r="S8" i="8"/>
  <c r="E21" i="5" s="1"/>
  <c r="R8" i="8"/>
  <c r="E14" i="5" s="1"/>
  <c r="P8" i="8"/>
  <c r="O8" i="8"/>
  <c r="N8" i="8"/>
  <c r="M8" i="8"/>
  <c r="L8" i="8"/>
  <c r="K8" i="8"/>
  <c r="J8" i="8"/>
  <c r="I8" i="8"/>
  <c r="G8" i="8"/>
  <c r="D21" i="5" s="1"/>
  <c r="F8" i="8"/>
  <c r="D14" i="5" s="1"/>
  <c r="E8" i="8"/>
  <c r="D7" i="5" s="1"/>
  <c r="C8" i="8"/>
  <c r="U7" i="8"/>
  <c r="S7" i="8"/>
  <c r="E20" i="5" s="1"/>
  <c r="R7" i="8"/>
  <c r="E13" i="5" s="1"/>
  <c r="P7" i="8"/>
  <c r="O7" i="8"/>
  <c r="N7" i="8"/>
  <c r="M7" i="8"/>
  <c r="L7" i="8"/>
  <c r="K7" i="8"/>
  <c r="J7" i="8"/>
  <c r="I7" i="8"/>
  <c r="G7" i="8"/>
  <c r="D20" i="5" s="1"/>
  <c r="F7" i="8"/>
  <c r="D13" i="5" s="1"/>
  <c r="E7" i="8"/>
  <c r="D6" i="5" s="1"/>
  <c r="C7" i="8"/>
  <c r="T41" i="1"/>
  <c r="S41" i="1"/>
  <c r="Q41" i="1"/>
  <c r="P41" i="1"/>
  <c r="O41" i="1"/>
  <c r="N41" i="1"/>
  <c r="M41" i="1"/>
  <c r="L41" i="1"/>
  <c r="K41" i="1"/>
  <c r="J41" i="1"/>
  <c r="R40" i="1"/>
  <c r="U40" i="1" s="1"/>
  <c r="I40" i="1"/>
  <c r="I21" i="1"/>
  <c r="I17" i="1"/>
  <c r="I16" i="1"/>
  <c r="I15" i="1"/>
  <c r="I20" i="1"/>
  <c r="I19" i="1"/>
  <c r="I18" i="1"/>
  <c r="I14" i="1"/>
  <c r="I13" i="1"/>
  <c r="I12" i="1"/>
  <c r="I11" i="1"/>
  <c r="K11" i="10"/>
  <c r="E38" i="1" l="1"/>
  <c r="K10" i="10"/>
  <c r="N10" i="10" s="1"/>
  <c r="E37" i="1"/>
  <c r="E22" i="1"/>
  <c r="E36" i="1"/>
  <c r="E11" i="1"/>
  <c r="E27" i="1"/>
  <c r="E35" i="1"/>
  <c r="K9" i="10"/>
  <c r="N9" i="10" s="1"/>
  <c r="U10" i="8"/>
  <c r="C10" i="8"/>
  <c r="M10" i="8"/>
  <c r="K8" i="10"/>
  <c r="N8" i="10" s="1"/>
  <c r="E19" i="1"/>
  <c r="E40" i="1"/>
  <c r="I10" i="8"/>
  <c r="Q7" i="8"/>
  <c r="E6" i="5" s="1"/>
  <c r="C6" i="5" s="1"/>
  <c r="Q9" i="8"/>
  <c r="E8" i="5" s="1"/>
  <c r="C8" i="5" s="1"/>
  <c r="E13" i="1"/>
  <c r="E18" i="1"/>
  <c r="E17" i="1"/>
  <c r="K12" i="10"/>
  <c r="N12" i="10" s="1"/>
  <c r="H8" i="8"/>
  <c r="E21" i="1"/>
  <c r="N10" i="8"/>
  <c r="E8" i="1"/>
  <c r="R41" i="1"/>
  <c r="U16" i="1"/>
  <c r="E16" i="1" s="1"/>
  <c r="Q8" i="8"/>
  <c r="E7" i="5" s="1"/>
  <c r="C7" i="5" s="1"/>
  <c r="E33" i="1"/>
  <c r="K10" i="8"/>
  <c r="E7" i="1"/>
  <c r="E24" i="1"/>
  <c r="E32" i="1"/>
  <c r="E11" i="10" s="1"/>
  <c r="E23" i="1"/>
  <c r="E15" i="1"/>
  <c r="E12" i="1"/>
  <c r="L10" i="8"/>
  <c r="E10" i="1"/>
  <c r="E26" i="1"/>
  <c r="E14" i="1"/>
  <c r="E20" i="1"/>
  <c r="E9" i="1"/>
  <c r="E31" i="1"/>
  <c r="E34" i="1"/>
  <c r="E25" i="1"/>
  <c r="E30" i="1"/>
  <c r="J10" i="8"/>
  <c r="P10" i="8"/>
  <c r="H9" i="8"/>
  <c r="E10" i="8"/>
  <c r="E29" i="1"/>
  <c r="N11" i="10"/>
  <c r="I41" i="1"/>
  <c r="E39" i="1"/>
  <c r="O10" i="8"/>
  <c r="J12" i="10"/>
  <c r="J9" i="10"/>
  <c r="C13" i="10"/>
  <c r="D9" i="10" s="1"/>
  <c r="H7" i="8"/>
  <c r="G13" i="10"/>
  <c r="J8" i="10"/>
  <c r="E23" i="5"/>
  <c r="G10" i="8"/>
  <c r="C22" i="5"/>
  <c r="J7" i="10"/>
  <c r="J10" i="10"/>
  <c r="J11" i="10"/>
  <c r="C13" i="5"/>
  <c r="C15" i="5"/>
  <c r="F10" i="8"/>
  <c r="S10" i="8"/>
  <c r="C21" i="5"/>
  <c r="N7" i="10"/>
  <c r="R10" i="8"/>
  <c r="L13" i="10"/>
  <c r="H13" i="10"/>
  <c r="M13" i="10"/>
  <c r="I13" i="10"/>
  <c r="D23" i="5"/>
  <c r="C20" i="5"/>
  <c r="E16" i="5"/>
  <c r="D9" i="5"/>
  <c r="C14" i="5"/>
  <c r="D16" i="5"/>
  <c r="T9" i="8"/>
  <c r="E28" i="1"/>
  <c r="K13" i="10" l="1"/>
  <c r="Q10" i="8"/>
  <c r="D8" i="10"/>
  <c r="T8" i="8"/>
  <c r="U41" i="1"/>
  <c r="T7" i="8"/>
  <c r="D7" i="8"/>
  <c r="E9" i="10"/>
  <c r="E9" i="5"/>
  <c r="E25" i="5" s="1"/>
  <c r="E12" i="10"/>
  <c r="D10" i="10"/>
  <c r="E8" i="10"/>
  <c r="D8" i="8"/>
  <c r="D9" i="8"/>
  <c r="E10" i="10"/>
  <c r="E41" i="1"/>
  <c r="H10" i="8"/>
  <c r="J13" i="10"/>
  <c r="N13" i="10"/>
  <c r="D7" i="10"/>
  <c r="D11" i="10"/>
  <c r="D12" i="10"/>
  <c r="C16" i="5"/>
  <c r="C23" i="5"/>
  <c r="C9" i="5"/>
  <c r="D25" i="5"/>
  <c r="D10" i="8" l="1"/>
  <c r="T10" i="8"/>
  <c r="E13" i="10"/>
  <c r="F9" i="10" s="1"/>
  <c r="D13" i="10"/>
  <c r="C25" i="5"/>
  <c r="F7" i="10" l="1"/>
  <c r="F11" i="10"/>
  <c r="F8" i="10"/>
  <c r="F12" i="10"/>
  <c r="F10" i="10"/>
  <c r="F13" i="10" l="1"/>
</calcChain>
</file>

<file path=xl/sharedStrings.xml><?xml version="1.0" encoding="utf-8"?>
<sst xmlns="http://schemas.openxmlformats.org/spreadsheetml/2006/main" count="378" uniqueCount="209">
  <si>
    <t>Finansiranje iz ostalih izvora</t>
  </si>
  <si>
    <t>god. I</t>
  </si>
  <si>
    <t>god. II</t>
  </si>
  <si>
    <t>god. III</t>
  </si>
  <si>
    <t>ukupno (I+II+III)</t>
  </si>
  <si>
    <t>Kredit</t>
  </si>
  <si>
    <t>Ostalo</t>
  </si>
  <si>
    <t>Ukupni orijent. izdaci (do završetka projekta)</t>
  </si>
  <si>
    <t>Ukupni predviđeni izdaci  (za III godine)</t>
  </si>
  <si>
    <t>Nosioci implementacije</t>
  </si>
  <si>
    <t>Oznaka sektora</t>
  </si>
  <si>
    <t xml:space="preserve">Sektor </t>
  </si>
  <si>
    <t>Ekonomski sektor</t>
  </si>
  <si>
    <t>Društveni sektor</t>
  </si>
  <si>
    <t>U K U P N O</t>
  </si>
  <si>
    <t>Napomena: Podaci u tabeli "Rekapitulacija" računaju se ispravno ukoliko su u pomoćnu kolonu "Plana Implementacije" pravilno unešene oznake sektora (na sljedeći način: ES, DS, SO).</t>
  </si>
  <si>
    <t>U K U P N O:</t>
  </si>
  <si>
    <t>Pregled po godinama</t>
  </si>
  <si>
    <t>Ukupno</t>
  </si>
  <si>
    <t>Ukupno I god.</t>
  </si>
  <si>
    <t>Ukupno II god.</t>
  </si>
  <si>
    <t>Ukupno III god.</t>
  </si>
  <si>
    <t>Entitet Kanton</t>
  </si>
  <si>
    <t>Država</t>
  </si>
  <si>
    <t>Javna poduzeca</t>
  </si>
  <si>
    <t>Privatni izvori</t>
  </si>
  <si>
    <t>IPA</t>
  </si>
  <si>
    <t>Donatori</t>
  </si>
  <si>
    <t>Pregled ostalih izvora po godinama</t>
  </si>
  <si>
    <t>5=9+21</t>
  </si>
  <si>
    <t>9=6+7+8</t>
  </si>
  <si>
    <t>21=18+19+20</t>
  </si>
  <si>
    <t>REKAPITULACIJA  PO SEKTORIMA (Plan Implementacije I + II + III god.)</t>
  </si>
  <si>
    <t>Rekapitulacija po godinama (Plan Implementacije I + II + III god.)</t>
  </si>
  <si>
    <t>Finansiranje iz budžeta JLS</t>
  </si>
  <si>
    <t>Sektor okoliša / zaštite životne sredine</t>
  </si>
  <si>
    <t>U K U P N O  (I + II + III)</t>
  </si>
  <si>
    <t>FORMULE NE TREBA BRISATI ILI PODATKE RUČNO UNOSITI U POLJA PREDVIĐENA ZA FORMULE !</t>
  </si>
  <si>
    <t>VAŽNE NAPOMENE !</t>
  </si>
  <si>
    <r>
      <t>Tabela "Plan 20</t>
    </r>
    <r>
      <rPr>
        <b/>
        <sz val="11"/>
        <color indexed="10"/>
        <rFont val="Calibri"/>
        <family val="2"/>
      </rPr>
      <t>xx</t>
    </r>
    <r>
      <rPr>
        <b/>
        <sz val="11"/>
        <rFont val="Calibri"/>
        <family val="2"/>
      </rPr>
      <t xml:space="preserve"> - 20</t>
    </r>
    <r>
      <rPr>
        <b/>
        <sz val="11"/>
        <color indexed="10"/>
        <rFont val="Calibri"/>
        <family val="2"/>
      </rPr>
      <t>xx</t>
    </r>
    <r>
      <rPr>
        <b/>
        <sz val="11"/>
        <rFont val="Calibri"/>
        <family val="2"/>
      </rPr>
      <t>":</t>
    </r>
  </si>
  <si>
    <r>
      <t>Nakon što se u tabelu "Plan 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-20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" unesu novi redovi potrebno je u kolone 5, 9, 19, 21 (označene plavom bojom) kopirati relevantne formule za računanje zbira (</t>
    </r>
    <r>
      <rPr>
        <i/>
        <sz val="12"/>
        <rFont val="Calibri"/>
        <family val="2"/>
      </rPr>
      <t>pozicioniranjem mišem na polje koje sadrži formulu koja se želi kopirati + Ctrl C te kopiranje u željeno polje + Ctrl V</t>
    </r>
    <r>
      <rPr>
        <sz val="12"/>
        <rFont val="Calibri"/>
        <family val="2"/>
      </rPr>
      <t>).</t>
    </r>
  </si>
  <si>
    <t>18=Zbir 10-17</t>
  </si>
  <si>
    <t>Struktura ostalih izvora za I.god.</t>
  </si>
  <si>
    <t>Projekat / mjera (vrijeme trajanja)</t>
  </si>
  <si>
    <t>Ukupni ishodi</t>
  </si>
  <si>
    <t>Godina početka impl. i A-E klasifikacija</t>
  </si>
  <si>
    <t>Broj projekata</t>
  </si>
  <si>
    <t>Vrsta</t>
  </si>
  <si>
    <t>Projekti</t>
  </si>
  <si>
    <t>% od  svih</t>
  </si>
  <si>
    <t>Vrijednost</t>
  </si>
  <si>
    <t>% od  ukupno</t>
  </si>
  <si>
    <r>
      <t xml:space="preserve">REKAPITULACIJA PO </t>
    </r>
    <r>
      <rPr>
        <b/>
        <sz val="11"/>
        <color indexed="10"/>
        <rFont val="Arial"/>
        <family val="2"/>
      </rPr>
      <t xml:space="preserve">IZVORIMA FINANSIRANJA </t>
    </r>
    <r>
      <rPr>
        <b/>
        <sz val="11"/>
        <rFont val="Arial"/>
        <family val="2"/>
      </rPr>
      <t xml:space="preserve"> (Plan Implementacije I + II + III god.)</t>
    </r>
  </si>
  <si>
    <t>Projekti koji se u potpunosti finansiraju iz budzeta JLS.</t>
  </si>
  <si>
    <r>
      <t>Da bi se kumulativni podaci u pomoćnim tabelama "Ukupno po sektorima", "Ukupno po godinama" i "Ukupno po A-E klasifikaciji " ispravno prikazali (ili izračunali) potrebno je da se u tabelu "Plan 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-20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" unesu odgovarajuće oznake sektora (</t>
    </r>
    <r>
      <rPr>
        <i/>
        <sz val="12"/>
        <rFont val="Calibri"/>
        <family val="2"/>
      </rPr>
      <t>na sljedeći način: ES, DS, SO</t>
    </r>
    <r>
      <rPr>
        <sz val="12"/>
        <rFont val="Calibri"/>
        <family val="2"/>
      </rPr>
      <t>), oznake godina i oznake A-E klasifikacije.</t>
    </r>
  </si>
  <si>
    <r>
      <t>Kako bi se osiguralo da se formule u pomoćnim tabelama ne poremete ili slučajno obrišu ove tabele su zaštičene ("</t>
    </r>
    <r>
      <rPr>
        <i/>
        <sz val="12"/>
        <rFont val="Calibri"/>
        <family val="2"/>
      </rPr>
      <t>zaključane"</t>
    </r>
    <r>
      <rPr>
        <sz val="12"/>
        <rFont val="Calibri"/>
        <family val="2"/>
      </rPr>
      <t>). U slučaju potrebe za izmjenama možete kontaktirati terensku kancelariju ILDP projekta.</t>
    </r>
  </si>
  <si>
    <r>
      <rPr>
        <sz val="9"/>
        <color indexed="10"/>
        <rFont val="Calibri"/>
        <family val="2"/>
      </rPr>
      <t>A</t>
    </r>
    <r>
      <rPr>
        <sz val="9"/>
        <color indexed="8"/>
        <rFont val="Calibri"/>
        <family val="2"/>
        <charset val="238"/>
      </rPr>
      <t>-projekti za koje nema ideje od kuda bi se mogli finansirati;</t>
    </r>
  </si>
  <si>
    <r>
      <rPr>
        <sz val="9"/>
        <color indexed="10"/>
        <rFont val="Calibri"/>
        <family val="2"/>
      </rPr>
      <t>B-</t>
    </r>
    <r>
      <rPr>
        <sz val="9"/>
        <color indexed="8"/>
        <rFont val="Calibri"/>
        <family val="2"/>
        <charset val="238"/>
      </rPr>
      <t>projekti za koje ima ideje ko bi mogao biti donator ali nije napravljen projektni prijedlog i nije aplicirano;</t>
    </r>
  </si>
  <si>
    <r>
      <rPr>
        <sz val="9"/>
        <color indexed="10"/>
        <rFont val="Calibri"/>
        <family val="2"/>
      </rPr>
      <t>C</t>
    </r>
    <r>
      <rPr>
        <sz val="9"/>
        <color indexed="8"/>
        <rFont val="Calibri"/>
        <family val="2"/>
        <charset val="238"/>
      </rPr>
      <t>-projekti za koje ima ideja ko bi mogao biti donator, za koje je napravljen projektni prijedlog  i aplicirano je ali nema povratne informacije;</t>
    </r>
  </si>
  <si>
    <r>
      <rPr>
        <sz val="9"/>
        <color indexed="10"/>
        <rFont val="Calibri"/>
        <family val="2"/>
      </rPr>
      <t>D</t>
    </r>
    <r>
      <rPr>
        <sz val="9"/>
        <color indexed="8"/>
        <rFont val="Calibri"/>
        <family val="2"/>
        <charset val="238"/>
      </rPr>
      <t>-projekti za koje ima ideja ko bi mogao biti donator, za koje je napravljen projektni prijedlog i aplicirano je te je dobivena povratna informacija o finansiranju;</t>
    </r>
  </si>
  <si>
    <r>
      <rPr>
        <sz val="9"/>
        <color indexed="10"/>
        <rFont val="Calibri"/>
        <family val="2"/>
      </rPr>
      <t>E</t>
    </r>
    <r>
      <rPr>
        <sz val="9"/>
        <color indexed="8"/>
        <rFont val="Calibri"/>
        <family val="2"/>
        <charset val="238"/>
      </rPr>
      <t>-projekti za koje je u pisanoj formi potvrđeno finansiranje i osigurana sredstva.</t>
    </r>
  </si>
  <si>
    <t>Napomena: Podaci u tabeli "Rekapitulacija" računaju se ispravno ukoliko su u pomoćnu kolonu "Plana Implementacije" pravilno unešene godine te oznake "A-E" klasifikacije, npr. "2015 (D)". Za projekte koji se u cijelosti finsiraju iz budzeta unosi se samo godina početka projekta a ne unosi se oznaka "A-E" klasifikacije.</t>
  </si>
  <si>
    <t>Sektor okoliša /zaštite životne sredine</t>
  </si>
  <si>
    <t>Svi grafikoni iz pomoćnih tabela mogu se kopirati (copy/paste metodom) u ostale dokumente pripremljene u MS Word-u, Power point-u ili Excelu.</t>
  </si>
  <si>
    <t>Kopiranje grafikona iz pomoćnih tabela u ostale dokumente</t>
  </si>
  <si>
    <t>Pomoćne tabele</t>
  </si>
  <si>
    <r>
      <rPr>
        <b/>
        <sz val="10.5"/>
        <rFont val="Calibri"/>
        <family val="2"/>
      </rPr>
      <t>A-</t>
    </r>
    <r>
      <rPr>
        <sz val="10.5"/>
        <rFont val="Calibri"/>
        <family val="2"/>
      </rPr>
      <t xml:space="preserve"> projekti za koje nema ideje od kuda bi se mogli finansirati;</t>
    </r>
  </si>
  <si>
    <r>
      <rPr>
        <b/>
        <sz val="10.5"/>
        <rFont val="Calibri"/>
        <family val="2"/>
      </rPr>
      <t>B</t>
    </r>
    <r>
      <rPr>
        <sz val="10.5"/>
        <rFont val="Calibri"/>
        <family val="2"/>
      </rPr>
      <t>- projekti za koje ima ideje ko bi mogao biti donator ali nije napravljen projektni prijedlog i nije aplicirano;</t>
    </r>
  </si>
  <si>
    <r>
      <rPr>
        <b/>
        <sz val="10.5"/>
        <rFont val="Calibri"/>
        <family val="2"/>
      </rPr>
      <t>C</t>
    </r>
    <r>
      <rPr>
        <sz val="10.5"/>
        <rFont val="Calibri"/>
        <family val="2"/>
      </rPr>
      <t>-projekti za koje ima ideja ko bi mogao biti donator i za koje je napravljen projektni prijedlog i aplicirano je ali nema nikakve povratne informacije;</t>
    </r>
  </si>
  <si>
    <r>
      <rPr>
        <b/>
        <sz val="10.5"/>
        <rFont val="Calibri"/>
        <family val="2"/>
      </rPr>
      <t>D</t>
    </r>
    <r>
      <rPr>
        <sz val="10.5"/>
        <rFont val="Calibri"/>
        <family val="2"/>
      </rPr>
      <t>- projekti za koje ima ideja ko bi mogao biti donator i za koje je napravljen projektni prijedlog i aplicirano je te je dobijena potvrdna povratna informacija o finansiranju;</t>
    </r>
  </si>
  <si>
    <r>
      <rPr>
        <b/>
        <sz val="10.5"/>
        <rFont val="Calibri"/>
        <family val="2"/>
      </rPr>
      <t>E</t>
    </r>
    <r>
      <rPr>
        <sz val="10.5"/>
        <rFont val="Calibri"/>
        <family val="2"/>
      </rPr>
      <t xml:space="preserve"> - projekti za koje je u pisanoj formi potvrđeno finansiranje i osigurana sredstva;</t>
    </r>
  </si>
  <si>
    <t xml:space="preserve">KLASIFIKACIJA PROJEKATA </t>
  </si>
  <si>
    <t>(koji su predviđeni za finansiranje dijelom ili u potpunosti iz eksternih izvora)</t>
  </si>
  <si>
    <r>
      <t>Ukoliko je broj redova (za projekte i mjere) nedovoljan u tabeli "Plan 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-20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", željeni broj novih redova se unosi (</t>
    </r>
    <r>
      <rPr>
        <i/>
        <sz val="12"/>
        <rFont val="Calibri"/>
        <family val="2"/>
      </rPr>
      <t>"Insert"</t>
    </r>
    <r>
      <rPr>
        <sz val="12"/>
        <rFont val="Calibri"/>
        <family val="2"/>
      </rPr>
      <t>) tako što se pozicionira na pretposljednji red u tabeli (označen sivom bojom) te se unesu novi redovi  (</t>
    </r>
    <r>
      <rPr>
        <i/>
        <sz val="12"/>
        <rFont val="Calibri"/>
        <family val="2"/>
      </rPr>
      <t>desni klik mišem + insert</t>
    </r>
    <r>
      <rPr>
        <sz val="12"/>
        <rFont val="Calibri"/>
        <family val="2"/>
      </rPr>
      <t>). Unošenjem novih redova na ovaj način se osigurava "veza" tabele "Plan 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-20</t>
    </r>
    <r>
      <rPr>
        <sz val="12"/>
        <color indexed="10"/>
        <rFont val="Calibri"/>
        <family val="2"/>
      </rPr>
      <t>xx</t>
    </r>
    <r>
      <rPr>
        <sz val="12"/>
        <rFont val="Calibri"/>
        <family val="2"/>
      </rPr>
      <t>" i pomoćnih tabela "Ukupno po sektorima" i "Ukupno po godinama" te omogućava ispravan pregled kumulativnih podataka u pomoćnim tabelama.</t>
    </r>
  </si>
  <si>
    <t>Veza sa budžetom i/ili oznaka eksternog izvora finansiranja</t>
  </si>
  <si>
    <t>Opštinsko odjeljenje/služba odgovorno za praćenje</t>
  </si>
  <si>
    <t>Veza sa SC i SEC</t>
  </si>
  <si>
    <r>
      <t>Općina :</t>
    </r>
    <r>
      <rPr>
        <b/>
        <sz val="12"/>
        <color indexed="10"/>
        <rFont val="Calibri"/>
        <family val="2"/>
      </rPr>
      <t xml:space="preserve"> Bosanski Petrovac</t>
    </r>
  </si>
  <si>
    <t>SO</t>
  </si>
  <si>
    <t>ES</t>
  </si>
  <si>
    <t>DS</t>
  </si>
  <si>
    <t xml:space="preserve">Služba za obrt, razvoj i poljoprivredu </t>
  </si>
  <si>
    <t>Služba za obrt, razvoj i poljoprivredu i poljoprivrednici</t>
  </si>
  <si>
    <t>Služba za prostorno uređenje,katastar, imov.-pravne poslove i stambeno komunalnu djelatnost</t>
  </si>
  <si>
    <t>Služba za prostorno uređenje,katastar, imov.-pravne poslove i stam.- komunalnu djelatnost</t>
  </si>
  <si>
    <t>Služba za opću upravu, društvene djelatnosti, stručne poslove OV i zajedničke poslove</t>
  </si>
  <si>
    <t>Elektrodistribucija</t>
  </si>
  <si>
    <t>OŠ Ahmet hromadžić</t>
  </si>
  <si>
    <t>Civilna zaštita, MZ</t>
  </si>
  <si>
    <t>Vatrogasna jedinica</t>
  </si>
  <si>
    <t>JKP Komunalno, MZ</t>
  </si>
  <si>
    <t>RU BIH MAC Bihać, Civilna zaštita</t>
  </si>
  <si>
    <t xml:space="preserve">JKP Komunalno </t>
  </si>
  <si>
    <t>Upravni odbor Omladinske banke</t>
  </si>
  <si>
    <t>Služba za prostorno uređenje, katastar, imov.-oravne poslove i stambeno komunalnu djelatnost</t>
  </si>
  <si>
    <t>NK Mladost</t>
  </si>
  <si>
    <t>JU Centar za kulturu i obrazovanje</t>
  </si>
  <si>
    <t>JU Centar za socijalni rad</t>
  </si>
  <si>
    <t>2017 (E)</t>
  </si>
  <si>
    <t>2017 (D)</t>
  </si>
  <si>
    <t>2017 (C)</t>
  </si>
  <si>
    <t>2017 (c)</t>
  </si>
  <si>
    <t>614414, 
USK 20%,
IFAD 60%</t>
  </si>
  <si>
    <t>821200
50% FMRPO</t>
  </si>
  <si>
    <t>615200
100% FMKS</t>
  </si>
  <si>
    <t>821211
Donatori, EU IPA
FMROI
MIRL</t>
  </si>
  <si>
    <t>615200
MCP BIH
FMKS</t>
  </si>
  <si>
    <t>613991
25% Federalna uprava za geodetske i imovinsko pravne poslove</t>
  </si>
  <si>
    <t>613991
50% Federalna geodetska uprava</t>
  </si>
  <si>
    <t>614324
66% Fondacija Mozaik i doprinosi građana</t>
  </si>
  <si>
    <t>821224
70% IFAD
30% BUDŽET</t>
  </si>
  <si>
    <t>821224
10% MZ
50% MROI</t>
  </si>
  <si>
    <t>821224
100% Crkva</t>
  </si>
  <si>
    <t>821224
30%SIDA
60% Evropska investiciona banka</t>
  </si>
  <si>
    <t>821321, 613400</t>
  </si>
  <si>
    <t>613991
97,5% BHMAC</t>
  </si>
  <si>
    <t>615100
33,3% MGPUZO USK
33,3% UNDP</t>
  </si>
  <si>
    <t>Do kraja 2020. godine povećane proizvedene količine  mlijeka za 10% u odnosu na 2015. godinu</t>
  </si>
  <si>
    <t>Do 2020. godine održana plastenička proizvodnja na 3000 m2 novih površina pod plastenicima u odnosu na 2015. godinu</t>
  </si>
  <si>
    <t>Do kraja 2020. godine povećane količine prinosa u poljoprivredi za 20% u odnosu na 2017. godinu</t>
  </si>
  <si>
    <t>Do 2020. godine najmanje 3 investitora iznajmila i/ili kupila prostor u PZ za obavljanje poslovne aktivnosti</t>
  </si>
  <si>
    <t>Do kraja 2020. godine povećana ukupna proizvodnja u prerađivačkoj industriji (korisnika podrške) za 20% u odnosu na 2016. godinu</t>
  </si>
  <si>
    <t xml:space="preserve">Do 2020. godine upisano 50 učenika prosječno po školskoj godini u nove smjerove u MSŠ </t>
  </si>
  <si>
    <t>Do 2020. godine, arheološko nalazište uvršteno u ponudu 1 lokalne turističke agencije
Do 2020. godine, nalazište monolitnih pločauvršteno u kantonalnu turističku ponudu i promovisano preko Turističke zajednice USK</t>
  </si>
  <si>
    <t>Do 2020. godine dnevni centar za korisnike JU Centra za socijalni rad prihvatio oko 1.500 osoba u prosjeku godišnje
Do 2020. godine povećan broj godišnjih terenskih posjeta za 50% u odnosu na 2016. godinu</t>
  </si>
  <si>
    <t>Do 2020. godine, rodna kuća J. Bijelića uvrštena u ponudu 1 lokalne turističke agencije
Do 2020. godine održana min 1 likovna kolonija godišnje</t>
  </si>
  <si>
    <t>Do 2020. godine održano prosječno godišnje min 20 sportskihmanifestacija godišnje na terenu NK Mladost 
Do 2020. godine broj članova NK Mladost povećan za najmanje 20% u odnosu na 2016. godinu</t>
  </si>
  <si>
    <t xml:space="preserve">Do 2020. godine, smanjen broj kazni za nepropisno parkiranje za 5% u odnosu na 2016. godinu
Do kraja 2020. godine, očuvani i redovno održavani lokalni park i dječija igrališta za rekreativno okupljanje djece  (2 x mjesečno čišćenje, 1 godišnje održavanje/popravke)
</t>
  </si>
  <si>
    <t>Registar ulica i brojeva dostavljen svim relevantnim službama: pošti, državnim službama i komunalnim službama</t>
  </si>
  <si>
    <t xml:space="preserve">U 2018. godini povećan broj slobodnih grobnih mjesta za 50%  u odnosu na 2016. godinu </t>
  </si>
  <si>
    <t xml:space="preserve">Do 2020. godine, pokrenuto min 4 samostalnih biznisa mladih </t>
  </si>
  <si>
    <t>Do 2020. godine, usvojene odluke i dokumenti o razvoju opštine su donošene u skladu sa Prostornim planom (one koje su izdate nakon usvajanja PP)</t>
  </si>
  <si>
    <t>Do kraja 2020. godine obezbjeđeno kontinuirano vodosnabdijevanje, bez redukcija, za 152 domaćinstava na području naselja Revenik i Bahići</t>
  </si>
  <si>
    <t>Do kraja 2020. godine obezbjeđeno kontinuirano vodosnabdijevanje, bez redukcija, za 71 domaćinstava na području MZ Smoljana</t>
  </si>
  <si>
    <t>Do kraja 2020. godine obezbjeđeno kontinuirano vodosnabdijevanje, bez redukcija, za dodatnih 60 domaćinstavana području MZ Smoljana i Kapljuh</t>
  </si>
  <si>
    <t>Do kraja 2020. godine obezbjeđeno kontinuirano vodosnabdijevanje, bez redukcija za SPCO Kolunić</t>
  </si>
  <si>
    <t xml:space="preserve">Do kraja 2020. godine vršen redovan tretman u okviru prečistača otpadnih voda uvezanog u sistem kanalizacione mreže </t>
  </si>
  <si>
    <t>Do 2018. godine započela izgradnja sekundarnog kanalizacionog sistema istočnog dijela grada</t>
  </si>
  <si>
    <t>Do 2020. godine na saniranim divljim deponijama nisu zabilježena nova odlaganja otpada</t>
  </si>
  <si>
    <t xml:space="preserve">Do 2018. godine deminirana područja privedena namjeni: 80% šumskog i 20% poljoprivrednog zemljišta </t>
  </si>
  <si>
    <t>Na područjima oko očišćenog korita rijeke nema zabilježenih poplava do 2020. godineod 2018. godine (nakon čišćenja)</t>
  </si>
  <si>
    <t>U 2019. godini potrošnja čvrstih energenata smanjena za 40% u odnosu na 2017. godinu</t>
  </si>
  <si>
    <t>2.1.1.3. Rekonstrukcija stambenog fonda i infrastrukture za povratnike na području općine (raseljene i readmisione osobe) (2017-2020)</t>
  </si>
  <si>
    <t>S1,SC1.1.</t>
  </si>
  <si>
    <t>S1,SC1.2.</t>
  </si>
  <si>
    <t>S1,SC1.2</t>
  </si>
  <si>
    <t>S2, S2.1</t>
  </si>
  <si>
    <t>S2, S2.2</t>
  </si>
  <si>
    <t>S2,SC2.3</t>
  </si>
  <si>
    <t>2017 (B)</t>
  </si>
  <si>
    <t>2018 (B)</t>
  </si>
  <si>
    <t>2018 (C)</t>
  </si>
  <si>
    <t>Služba za obrt, razvoj i poljoprivredu</t>
  </si>
  <si>
    <t>Služba za obrt, razvoj i poljoprivredu, poljoprivrednici</t>
  </si>
  <si>
    <t xml:space="preserve">MSŠ </t>
  </si>
  <si>
    <t>3.1.1.1. Rekonstrukcija i izgradnja vodovodne mreže urbanog područja općine Bosanski Petrovac (2017)</t>
  </si>
  <si>
    <t>821200
30% budžet i 
70% IFAD</t>
  </si>
  <si>
    <t>1.2.1.1. Izgradnja poslovne zone Gorinčani (2018-2020)</t>
  </si>
  <si>
    <t>615100
70% FMKiS i preduzeća-donatori</t>
  </si>
  <si>
    <t>614419, 614414
90% IFAD, UNDP, FMIRL, VE
4% poduzetnici</t>
  </si>
  <si>
    <t xml:space="preserve">35% budžet
65% FMRSP </t>
  </si>
  <si>
    <t>614319
Vjerske zajednice</t>
  </si>
  <si>
    <t xml:space="preserve">
70% EU izvori (ILO i sl.) i Ministarstvo obrazovanja,
10% MSŠ
20% Privatni izvori</t>
  </si>
  <si>
    <t>FMOT
 JP Komunalno</t>
  </si>
  <si>
    <t xml:space="preserve">
70% Eletkrodistribucija
30% MLJPI BiH</t>
  </si>
  <si>
    <t>2017(D)</t>
  </si>
  <si>
    <t>2.1.1.1. Jačanje kapaciteta Centra za socijalni rad - obezbjeđenje prostora, otvaranje dnevnog centra i nabavka terenskog vozila
(2017-2018)</t>
  </si>
  <si>
    <t>1.1.1.1. Osavremenjavanje štalskih objekata i opreme za poljoprivredna gazdinstva (2017-2018)</t>
  </si>
  <si>
    <t>1.1.1.2 Razvoj plasteničke proizvodnje (2017-2020)</t>
  </si>
  <si>
    <t>1.1.1.3. Razvoj i promocija poljoprivredno-prehrambenih proizvoda (2017-2020)</t>
  </si>
  <si>
    <t>1.1.2.1. Rekonstrukcija i asfaltiranje lokalnog puta Krnjeuša-Salati (2018)</t>
  </si>
  <si>
    <t>1.1.2.2. Sanacija asfaltnog puta Divna-Bjelaj (2018)</t>
  </si>
  <si>
    <t>1.2.1.2. Razvoj i promocija prerađivačke industrije (2017-2020)</t>
  </si>
  <si>
    <r>
      <t>1.2.1.3.</t>
    </r>
    <r>
      <rPr>
        <b/>
        <sz val="8"/>
        <color indexed="10"/>
        <rFont val="Calibri"/>
        <family val="2"/>
        <charset val="238"/>
      </rPr>
      <t xml:space="preserve"> </t>
    </r>
    <r>
      <rPr>
        <b/>
        <sz val="8"/>
        <rFont val="Calibri"/>
        <family val="2"/>
        <charset val="238"/>
      </rPr>
      <t>Stvaranje uslova za uvođenje novih struka u MSŠ (2018)</t>
    </r>
  </si>
  <si>
    <t>Smanjen broj stambeno nezbrinutih porodica iz socijalnih kategroija na području općine za 15% do 2020. godine u odnosu na 2016. godinu</t>
  </si>
  <si>
    <t>2.2.1.2. Sanacija rodne kuće Jovana Bijelića te pokretanje likovne kolonije (2017.-2018.)</t>
  </si>
  <si>
    <t>2.3.1.2. Uspostavljanje adresnog registra (2017-2018)</t>
  </si>
  <si>
    <t>2.3.1.3. Proširenje i uređenje groblja  i mezarja (2017-2019)</t>
  </si>
  <si>
    <t>2.3.2.1. Izrada baze podataka katastra nekretnina  (2017-2019)</t>
  </si>
  <si>
    <t>2.3.2.2. Projekat Omladinska banka (2017-2020)</t>
  </si>
  <si>
    <t>2.3.2.3. Izrada Prostornog plana Općine Bosanski Petrovac (2017-2019)</t>
  </si>
  <si>
    <t>3.1.1.2. Sanacija i rekonstrukcija vodovodne mreže u MZ Smoljana – II faza (2017)</t>
  </si>
  <si>
    <t>3.1.1.3. Izgradnja vodovoda Smoljana-Kapljuh - II faza (završetak) (2017)</t>
  </si>
  <si>
    <t>3.1.1.4.  Izgradnja priključka i dovodnog voda za crkvenoopštinsku salu SPCO Kolunić na gradsku vodovodnu mrežu (2017)</t>
  </si>
  <si>
    <t>3.1.1.5. Rekonstrukcija i izgradnja  kanalizacione mreže Bosanski Petrovac i izgradnja  postrojenja za prečišćavanje otpadnih voda - I faza (2017-2020)</t>
  </si>
  <si>
    <t>3.1.1.6. Izrada projektne dokumentacije za sekundarni kanalizacioni sistem istočnog dijela grada (2017-2018)</t>
  </si>
  <si>
    <t>S3,SC3.1</t>
  </si>
  <si>
    <t>3.1.1.7. Uklanjanje i sanacija divljih deponija na području svih MZ i obezbjeđivanje saniranih područja (2017-2020)</t>
  </si>
  <si>
    <t>S3, SC3.2.</t>
  </si>
  <si>
    <t>3.2.1.1. Opremanje i osposobljavanje Vatrogasne jedinice (2018-2020)</t>
  </si>
  <si>
    <t>3.2.1.3. Čišćenje korita od šiblja i uređenje obala rijeke Japaga (2018)</t>
  </si>
  <si>
    <t>S3,SC3.3</t>
  </si>
  <si>
    <t>3.3.1.1. Energetska efikasnost-utopljavanje Osnovne škole Ahmet Hromadžić u Bosanskom Petrovcu (2017)</t>
  </si>
  <si>
    <t>3.3.1.3. Elektrifikacija naselja na području Bosanski Petrovac (2017-2020)</t>
  </si>
  <si>
    <t xml:space="preserve">
 U MZ Kolunić, naselje Jakšići 10 domaćinstava priključeno na el. mrežu</t>
  </si>
  <si>
    <t>Služba za civilnu zaštitu i vatrogastvo</t>
  </si>
  <si>
    <r>
      <t xml:space="preserve">Plan implementacije i indikativni finansijski okvir za </t>
    </r>
    <r>
      <rPr>
        <b/>
        <sz val="12"/>
        <color indexed="10"/>
        <rFont val="Calibri"/>
        <family val="2"/>
      </rPr>
      <t xml:space="preserve">2017-2019
</t>
    </r>
  </si>
  <si>
    <t>S1,SC2.2.</t>
  </si>
  <si>
    <t>2.2.1.4. Uređenje Medenog polja kao ciljane turističke destinacije (2017-2020)</t>
  </si>
  <si>
    <t>2.2.1.5. Petrovačke manifestacije (2017-2020)</t>
  </si>
  <si>
    <t>2.2.1.6. Arheološka istraživanja i restauracija monolitnih ploča 
(2017-2018)</t>
  </si>
  <si>
    <t>2.2.1.7. Sanacija infrastrukture i opremanje  NK Mladost (2017-2018)</t>
  </si>
  <si>
    <t>Do kraja 2020. godine povećane otkupljene količine  mlijeka za 5% u odnosu na 2016. godinu</t>
  </si>
  <si>
    <t xml:space="preserve">Do kraja 2020. godine povećan broj manifestacija koje se održavaju na lokalitetu Medeno polje za 30% u odnosu na 2016. godinu </t>
  </si>
  <si>
    <t>Do kraja 2020. godine povećan broj posjetitelja Petrovače manifestacije za 30% u odnosu na 2016. godinu</t>
  </si>
  <si>
    <t>Do 2020. godine skraćen broj dana za rješavanje zahtjeva građana koji se odnose na katastar i nekretnine na max 15 dana</t>
  </si>
  <si>
    <t>Brži odgovor vatrogasnih jedinica na vatrogasne intervencije za 15% do 2020. godine u odnosu 2016. godinu</t>
  </si>
  <si>
    <t>2.3.1.1. Projekat uređenja javnih površina (2017-2020)</t>
  </si>
  <si>
    <t>3.2.1.2. Deminiranje-očišćena općina bez mina  (2017-2020)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</si>
</sst>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</numFmts>
  <fonts count="59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indexed="8"/>
      <name val="Calibri"/>
      <family val="2"/>
      <charset val="238"/>
    </font>
    <font>
      <b/>
      <sz val="10"/>
      <name val="Calibri"/>
      <family val="2"/>
    </font>
    <font>
      <sz val="10"/>
      <color indexed="10"/>
      <name val="Calibri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9"/>
      <color indexed="8"/>
      <name val="Calibri"/>
      <family val="2"/>
    </font>
    <font>
      <b/>
      <sz val="8.5"/>
      <name val="Calibri"/>
      <family val="2"/>
    </font>
    <font>
      <b/>
      <sz val="9"/>
      <name val="Calibri"/>
      <family val="2"/>
      <charset val="238"/>
    </font>
    <font>
      <sz val="8"/>
      <color indexed="8"/>
      <name val="Calibri"/>
      <family val="2"/>
      <charset val="238"/>
    </font>
    <font>
      <sz val="9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1"/>
      <color indexed="10"/>
      <name val="Calibri"/>
      <family val="2"/>
    </font>
    <font>
      <b/>
      <sz val="13"/>
      <name val="Calibri"/>
      <family val="2"/>
    </font>
    <font>
      <sz val="12"/>
      <color indexed="10"/>
      <name val="Calibri"/>
      <family val="2"/>
    </font>
    <font>
      <i/>
      <sz val="12"/>
      <name val="Calibri"/>
      <family val="2"/>
    </font>
    <font>
      <sz val="9"/>
      <color indexed="10"/>
      <name val="Calibri"/>
      <family val="2"/>
    </font>
    <font>
      <sz val="9"/>
      <color indexed="8"/>
      <name val="Calibri"/>
      <family val="2"/>
    </font>
    <font>
      <sz val="9"/>
      <color indexed="10"/>
      <name val="Calibri"/>
      <family val="2"/>
      <charset val="238"/>
    </font>
    <font>
      <b/>
      <sz val="11"/>
      <color indexed="10"/>
      <name val="Arial"/>
      <family val="2"/>
    </font>
    <font>
      <sz val="14"/>
      <color indexed="63"/>
      <name val="Arial"/>
      <family val="2"/>
    </font>
    <font>
      <b/>
      <sz val="10"/>
      <color indexed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name val="Calibri"/>
      <family val="2"/>
      <charset val="238"/>
    </font>
    <font>
      <b/>
      <sz val="8"/>
      <color indexed="8"/>
      <name val="Calibri"/>
      <family val="2"/>
    </font>
    <font>
      <b/>
      <sz val="8"/>
      <color indexed="8"/>
      <name val="Calibri"/>
      <family val="2"/>
      <charset val="238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8"/>
      <name val="Arial"/>
      <family val="2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</font>
    <font>
      <sz val="8"/>
      <name val="Arial"/>
      <family val="2"/>
    </font>
    <font>
      <sz val="8"/>
      <color indexed="10"/>
      <name val="Calibri"/>
      <family val="2"/>
      <charset val="238"/>
    </font>
    <font>
      <sz val="8"/>
      <color indexed="10"/>
      <name val="Calibri"/>
      <family val="2"/>
      <charset val="238"/>
    </font>
    <font>
      <sz val="8"/>
      <color indexed="10"/>
      <name val="Calibri"/>
      <family val="2"/>
    </font>
    <font>
      <sz val="8"/>
      <color indexed="10"/>
      <name val="Arial"/>
      <family val="2"/>
    </font>
    <font>
      <sz val="8"/>
      <color indexed="13"/>
      <name val="Calibri"/>
      <family val="2"/>
      <charset val="238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8"/>
      <name val="Calibri"/>
      <family val="2"/>
      <charset val="238"/>
    </font>
    <font>
      <b/>
      <sz val="8"/>
      <color indexed="10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9" fontId="3" fillId="0" borderId="0" applyFont="0" applyFill="0" applyBorder="0" applyAlignment="0" applyProtection="0"/>
    <xf numFmtId="166" fontId="10" fillId="0" borderId="0"/>
  </cellStyleXfs>
  <cellXfs count="16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 textRotation="90" wrapText="1"/>
    </xf>
    <xf numFmtId="0" fontId="2" fillId="0" borderId="0" xfId="0" applyFont="1" applyAlignment="1">
      <alignment horizontal="center" vertical="center"/>
    </xf>
    <xf numFmtId="0" fontId="5" fillId="0" borderId="0" xfId="5"/>
    <xf numFmtId="164" fontId="8" fillId="3" borderId="1" xfId="2" applyNumberFormat="1" applyFont="1" applyFill="1" applyBorder="1" applyAlignment="1">
      <alignment horizontal="right" wrapText="1"/>
    </xf>
    <xf numFmtId="0" fontId="9" fillId="0" borderId="0" xfId="5" applyFont="1"/>
    <xf numFmtId="0" fontId="5" fillId="0" borderId="0" xfId="5" applyFont="1"/>
    <xf numFmtId="164" fontId="15" fillId="2" borderId="1" xfId="2" applyNumberFormat="1" applyFont="1" applyFill="1" applyBorder="1" applyAlignment="1">
      <alignment horizontal="right" wrapText="1"/>
    </xf>
    <xf numFmtId="164" fontId="2" fillId="0" borderId="0" xfId="0" applyNumberFormat="1" applyFont="1"/>
    <xf numFmtId="164" fontId="6" fillId="3" borderId="2" xfId="2" applyNumberFormat="1" applyFont="1" applyFill="1" applyBorder="1" applyAlignment="1">
      <alignment horizontal="left" wrapText="1"/>
    </xf>
    <xf numFmtId="164" fontId="14" fillId="2" borderId="2" xfId="2" applyNumberFormat="1" applyFont="1" applyFill="1" applyBorder="1" applyAlignment="1">
      <alignment horizontal="left" wrapText="1"/>
    </xf>
    <xf numFmtId="0" fontId="19" fillId="2" borderId="0" xfId="0" applyFont="1" applyFill="1"/>
    <xf numFmtId="164" fontId="13" fillId="3" borderId="1" xfId="2" applyNumberFormat="1" applyFont="1" applyFill="1" applyBorder="1" applyAlignment="1">
      <alignment horizontal="right" wrapText="1"/>
    </xf>
    <xf numFmtId="164" fontId="20" fillId="2" borderId="1" xfId="2" applyNumberFormat="1" applyFont="1" applyFill="1" applyBorder="1" applyAlignment="1">
      <alignment horizontal="right" wrapText="1"/>
    </xf>
    <xf numFmtId="164" fontId="20" fillId="3" borderId="1" xfId="2" applyNumberFormat="1" applyFont="1" applyFill="1" applyBorder="1" applyAlignment="1">
      <alignment horizontal="right" wrapText="1"/>
    </xf>
    <xf numFmtId="164" fontId="21" fillId="2" borderId="1" xfId="2" applyNumberFormat="1" applyFont="1" applyFill="1" applyBorder="1" applyAlignment="1">
      <alignment wrapText="1"/>
    </xf>
    <xf numFmtId="164" fontId="6" fillId="3" borderId="1" xfId="2" applyNumberFormat="1" applyFont="1" applyFill="1" applyBorder="1" applyAlignment="1">
      <alignment wrapText="1"/>
    </xf>
    <xf numFmtId="0" fontId="22" fillId="0" borderId="0" xfId="5" applyFont="1" applyAlignment="1">
      <alignment horizontal="left" vertical="center"/>
    </xf>
    <xf numFmtId="164" fontId="24" fillId="3" borderId="2" xfId="2" applyNumberFormat="1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distributed" wrapText="1"/>
    </xf>
    <xf numFmtId="0" fontId="5" fillId="0" borderId="0" xfId="5" applyAlignment="1">
      <alignment vertical="top"/>
    </xf>
    <xf numFmtId="49" fontId="5" fillId="0" borderId="0" xfId="5" applyNumberFormat="1" applyAlignment="1">
      <alignment horizontal="center"/>
    </xf>
    <xf numFmtId="0" fontId="31" fillId="0" borderId="0" xfId="0" applyFont="1"/>
    <xf numFmtId="164" fontId="6" fillId="3" borderId="1" xfId="2" applyNumberFormat="1" applyFont="1" applyFill="1" applyBorder="1" applyAlignment="1">
      <alignment vertical="center" wrapText="1"/>
    </xf>
    <xf numFmtId="0" fontId="0" fillId="0" borderId="0" xfId="0" applyAlignment="1"/>
    <xf numFmtId="3" fontId="33" fillId="0" borderId="1" xfId="0" applyNumberFormat="1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21" fillId="4" borderId="1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164" fontId="36" fillId="2" borderId="1" xfId="2" applyNumberFormat="1" applyFont="1" applyFill="1" applyBorder="1" applyAlignment="1">
      <alignment vertical="top" wrapText="1"/>
    </xf>
    <xf numFmtId="164" fontId="36" fillId="5" borderId="1" xfId="2" applyNumberFormat="1" applyFont="1" applyFill="1" applyBorder="1" applyAlignment="1">
      <alignment vertical="top" wrapText="1"/>
    </xf>
    <xf numFmtId="164" fontId="13" fillId="2" borderId="1" xfId="2" applyNumberFormat="1" applyFont="1" applyFill="1" applyBorder="1" applyAlignment="1">
      <alignment wrapText="1"/>
    </xf>
    <xf numFmtId="164" fontId="13" fillId="3" borderId="1" xfId="2" applyNumberFormat="1" applyFont="1" applyFill="1" applyBorder="1" applyAlignment="1">
      <alignment wrapText="1"/>
    </xf>
    <xf numFmtId="0" fontId="8" fillId="2" borderId="1" xfId="2" applyNumberFormat="1" applyFont="1" applyFill="1" applyBorder="1" applyAlignment="1">
      <alignment horizontal="center" vertical="center" wrapText="1"/>
    </xf>
    <xf numFmtId="9" fontId="8" fillId="6" borderId="1" xfId="12" applyFont="1" applyFill="1" applyBorder="1" applyAlignment="1">
      <alignment horizontal="center"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164" fontId="15" fillId="2" borderId="1" xfId="2" applyNumberFormat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>
      <alignment horizontal="center" vertical="center" wrapText="1"/>
    </xf>
    <xf numFmtId="164" fontId="8" fillId="5" borderId="1" xfId="2" applyNumberFormat="1" applyFont="1" applyFill="1" applyBorder="1" applyAlignment="1">
      <alignment horizontal="center" vertical="center" wrapText="1"/>
    </xf>
    <xf numFmtId="164" fontId="15" fillId="5" borderId="1" xfId="2" applyNumberFormat="1" applyFont="1" applyFill="1" applyBorder="1" applyAlignment="1">
      <alignment horizontal="center" vertical="center" wrapText="1"/>
    </xf>
    <xf numFmtId="0" fontId="8" fillId="3" borderId="1" xfId="2" applyNumberFormat="1" applyFont="1" applyFill="1" applyBorder="1" applyAlignment="1">
      <alignment horizontal="center" vertical="center" wrapText="1"/>
    </xf>
    <xf numFmtId="9" fontId="8" fillId="6" borderId="1" xfId="2" applyNumberFormat="1" applyFont="1" applyFill="1" applyBorder="1" applyAlignment="1">
      <alignment horizontal="center" vertical="center" wrapText="1"/>
    </xf>
    <xf numFmtId="164" fontId="15" fillId="3" borderId="1" xfId="2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9" fillId="0" borderId="6" xfId="0" applyFont="1" applyBorder="1" applyAlignment="1">
      <alignment vertical="center"/>
    </xf>
    <xf numFmtId="0" fontId="40" fillId="7" borderId="1" xfId="0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right" vertical="center" wrapText="1"/>
    </xf>
    <xf numFmtId="3" fontId="46" fillId="3" borderId="1" xfId="0" applyNumberFormat="1" applyFont="1" applyFill="1" applyBorder="1" applyAlignment="1">
      <alignment horizontal="right" vertical="center" wrapText="1"/>
    </xf>
    <xf numFmtId="3" fontId="45" fillId="3" borderId="1" xfId="0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textRotation="90"/>
    </xf>
    <xf numFmtId="0" fontId="19" fillId="7" borderId="1" xfId="0" applyFont="1" applyFill="1" applyBorder="1" applyAlignment="1">
      <alignment horizontal="left" vertical="center" wrapText="1"/>
    </xf>
    <xf numFmtId="164" fontId="19" fillId="7" borderId="1" xfId="1" applyNumberFormat="1" applyFont="1" applyFill="1" applyBorder="1" applyAlignment="1">
      <alignment horizontal="left" vertical="center" wrapText="1"/>
    </xf>
    <xf numFmtId="3" fontId="48" fillId="7" borderId="1" xfId="0" applyNumberFormat="1" applyFont="1" applyFill="1" applyBorder="1" applyAlignment="1">
      <alignment horizontal="right" vertical="center" wrapText="1"/>
    </xf>
    <xf numFmtId="3" fontId="45" fillId="7" borderId="1" xfId="0" applyNumberFormat="1" applyFont="1" applyFill="1" applyBorder="1" applyAlignment="1">
      <alignment horizontal="right" vertical="center" wrapText="1"/>
    </xf>
    <xf numFmtId="0" fontId="19" fillId="7" borderId="1" xfId="0" applyFont="1" applyFill="1" applyBorder="1"/>
    <xf numFmtId="0" fontId="19" fillId="7" borderId="1" xfId="0" applyFont="1" applyFill="1" applyBorder="1" applyAlignment="1">
      <alignment vertical="center" wrapText="1"/>
    </xf>
    <xf numFmtId="0" fontId="49" fillId="7" borderId="1" xfId="0" applyFont="1" applyFill="1" applyBorder="1" applyAlignment="1">
      <alignment vertical="center" wrapText="1"/>
    </xf>
    <xf numFmtId="0" fontId="50" fillId="7" borderId="1" xfId="0" applyFont="1" applyFill="1" applyBorder="1" applyAlignment="1">
      <alignment horizontal="center" vertical="center"/>
    </xf>
    <xf numFmtId="0" fontId="51" fillId="7" borderId="1" xfId="0" applyFont="1" applyFill="1" applyBorder="1" applyAlignment="1">
      <alignment horizontal="center" vertical="center"/>
    </xf>
    <xf numFmtId="164" fontId="52" fillId="3" borderId="1" xfId="1" applyNumberFormat="1" applyFont="1" applyFill="1" applyBorder="1" applyAlignment="1">
      <alignment horizontal="left" wrapText="1"/>
    </xf>
    <xf numFmtId="164" fontId="44" fillId="3" borderId="1" xfId="1" applyNumberFormat="1" applyFont="1" applyFill="1" applyBorder="1" applyAlignment="1">
      <alignment horizontal="right" vertical="center"/>
    </xf>
    <xf numFmtId="0" fontId="53" fillId="0" borderId="6" xfId="0" applyFont="1" applyBorder="1" applyAlignment="1">
      <alignment vertical="center"/>
    </xf>
    <xf numFmtId="0" fontId="45" fillId="0" borderId="1" xfId="0" applyFont="1" applyBorder="1" applyAlignment="1">
      <alignment horizontal="left"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57" fillId="0" borderId="1" xfId="0" applyFont="1" applyBorder="1"/>
    <xf numFmtId="0" fontId="45" fillId="0" borderId="1" xfId="0" applyFont="1" applyBorder="1"/>
    <xf numFmtId="0" fontId="58" fillId="0" borderId="1" xfId="0" applyFont="1" applyBorder="1"/>
    <xf numFmtId="0" fontId="33" fillId="0" borderId="1" xfId="0" applyFont="1" applyBorder="1" applyAlignment="1">
      <alignment horizontal="center" vertical="center"/>
    </xf>
    <xf numFmtId="3" fontId="45" fillId="11" borderId="1" xfId="0" applyNumberFormat="1" applyFont="1" applyFill="1" applyBorder="1" applyAlignment="1">
      <alignment horizontal="right" vertical="center" wrapText="1"/>
    </xf>
    <xf numFmtId="0" fontId="45" fillId="0" borderId="1" xfId="0" applyFont="1" applyBorder="1" applyAlignment="1">
      <alignment vertical="center" wrapText="1"/>
    </xf>
    <xf numFmtId="0" fontId="33" fillId="0" borderId="1" xfId="0" applyFont="1" applyBorder="1"/>
    <xf numFmtId="0" fontId="44" fillId="11" borderId="1" xfId="0" applyFont="1" applyFill="1" applyBorder="1" applyAlignment="1">
      <alignment vertical="center" wrapText="1"/>
    </xf>
    <xf numFmtId="0" fontId="44" fillId="11" borderId="7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left" vertical="center" wrapText="1"/>
    </xf>
    <xf numFmtId="0" fontId="41" fillId="11" borderId="7" xfId="0" applyFont="1" applyFill="1" applyBorder="1" applyAlignment="1">
      <alignment horizontal="left" vertical="center" wrapText="1"/>
    </xf>
    <xf numFmtId="0" fontId="44" fillId="2" borderId="7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41" fillId="0" borderId="7" xfId="0" applyFont="1" applyBorder="1" applyAlignment="1">
      <alignment horizontal="left" vertical="center" wrapText="1"/>
    </xf>
    <xf numFmtId="0" fontId="45" fillId="0" borderId="1" xfId="0" applyFont="1" applyBorder="1" applyAlignment="1">
      <alignment vertical="center"/>
    </xf>
    <xf numFmtId="0" fontId="45" fillId="2" borderId="0" xfId="0" applyFont="1" applyFill="1" applyAlignment="1">
      <alignment vertical="top" wrapText="1"/>
    </xf>
    <xf numFmtId="0" fontId="38" fillId="0" borderId="0" xfId="0" applyFont="1" applyAlignment="1">
      <alignment horizontal="center" vertical="center" wrapText="1"/>
    </xf>
    <xf numFmtId="0" fontId="28" fillId="0" borderId="0" xfId="0" applyFont="1" applyAlignment="1">
      <alignment horizontal="distributed" wrapText="1"/>
    </xf>
    <xf numFmtId="0" fontId="28" fillId="0" borderId="0" xfId="0" applyFont="1" applyAlignment="1">
      <alignment horizontal="left" wrapText="1"/>
    </xf>
    <xf numFmtId="0" fontId="43" fillId="3" borderId="1" xfId="0" applyFont="1" applyFill="1" applyBorder="1" applyAlignment="1">
      <alignment horizontal="center" vertical="center" textRotation="90" wrapText="1"/>
    </xf>
    <xf numFmtId="0" fontId="44" fillId="3" borderId="3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0" fillId="8" borderId="3" xfId="0" applyFont="1" applyFill="1" applyBorder="1" applyAlignment="1">
      <alignment horizontal="center" vertical="center" wrapText="1"/>
    </xf>
    <xf numFmtId="0" fontId="40" fillId="8" borderId="4" xfId="0" applyFont="1" applyFill="1" applyBorder="1" applyAlignment="1">
      <alignment horizontal="center" vertical="center" wrapText="1"/>
    </xf>
    <xf numFmtId="0" fontId="40" fillId="8" borderId="5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8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top"/>
    </xf>
    <xf numFmtId="0" fontId="52" fillId="3" borderId="2" xfId="0" applyFont="1" applyFill="1" applyBorder="1" applyAlignment="1">
      <alignment horizontal="center" vertical="top"/>
    </xf>
    <xf numFmtId="0" fontId="52" fillId="3" borderId="8" xfId="0" applyFont="1" applyFill="1" applyBorder="1" applyAlignment="1">
      <alignment horizontal="center" vertical="top"/>
    </xf>
    <xf numFmtId="0" fontId="52" fillId="3" borderId="7" xfId="0" applyFont="1" applyFill="1" applyBorder="1" applyAlignment="1">
      <alignment horizontal="center" vertical="top"/>
    </xf>
    <xf numFmtId="0" fontId="40" fillId="3" borderId="3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5" xfId="0" applyFont="1" applyFill="1" applyBorder="1" applyAlignment="1">
      <alignment horizontal="center" vertical="center" wrapText="1"/>
    </xf>
    <xf numFmtId="0" fontId="41" fillId="9" borderId="3" xfId="0" applyFont="1" applyFill="1" applyBorder="1" applyAlignment="1">
      <alignment horizontal="center" vertical="center" wrapText="1"/>
    </xf>
    <xf numFmtId="0" fontId="41" fillId="9" borderId="4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4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8" borderId="3" xfId="5" applyFont="1" applyFill="1" applyBorder="1" applyAlignment="1">
      <alignment horizontal="center" vertical="center" wrapText="1"/>
    </xf>
    <xf numFmtId="0" fontId="7" fillId="8" borderId="4" xfId="5" applyFont="1" applyFill="1" applyBorder="1" applyAlignment="1">
      <alignment horizontal="center" vertical="center" wrapText="1"/>
    </xf>
    <xf numFmtId="0" fontId="7" fillId="8" borderId="5" xfId="5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7" fillId="8" borderId="1" xfId="5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0" fontId="7" fillId="3" borderId="5" xfId="5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left" wrapText="1"/>
    </xf>
    <xf numFmtId="0" fontId="32" fillId="0" borderId="0" xfId="5" applyFont="1" applyAlignment="1">
      <alignment horizontal="left" wrapText="1"/>
    </xf>
    <xf numFmtId="0" fontId="23" fillId="0" borderId="0" xfId="5" applyFont="1" applyAlignment="1">
      <alignment horizontal="left" vertical="center" wrapText="1"/>
    </xf>
  </cellXfs>
  <cellStyles count="14">
    <cellStyle name="Comma" xfId="1" builtinId="3"/>
    <cellStyle name="Comma 2" xfId="2"/>
    <cellStyle name="Comma 4" xfId="3"/>
    <cellStyle name="Excel Built-in Normal" xfId="4"/>
    <cellStyle name="Normal" xfId="0" builtinId="0"/>
    <cellStyle name="Normal 2" xfId="5"/>
    <cellStyle name="Normal 2 2" xfId="6"/>
    <cellStyle name="Normal 2 3" xfId="7"/>
    <cellStyle name="Normal 2 4" xfId="8"/>
    <cellStyle name="Normal 3" xfId="9"/>
    <cellStyle name="Normal 4" xfId="10"/>
    <cellStyle name="Obično 2" xfId="11"/>
    <cellStyle name="Percent" xfId="12" builtinId="5"/>
    <cellStyle name="Zarez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>
                <a:solidFill>
                  <a:sysClr val="windowText" lastClr="000000"/>
                </a:solidFill>
                <a:latin typeface="Calibri" pitchFamily="34" charset="0"/>
              </a:rPr>
              <a:t>Ukupni predviđeni izdaci  (za III godine)</a:t>
            </a:r>
          </a:p>
        </c:rich>
      </c:tx>
      <c:layout>
        <c:manualLayout>
          <c:xMode val="edge"/>
          <c:yMode val="edge"/>
          <c:x val="0.15315349000890785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958677145487862"/>
          <c:y val="0.21513338342713401"/>
          <c:w val="0.40789544145616363"/>
          <c:h val="0.558405975132942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sektorima'!$D$3:$D$6</c:f>
              <c:strCache>
                <c:ptCount val="4"/>
                <c:pt idx="0">
                  <c:v>Ukupni predviđeni izdaci  (za III godine)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sektorima'!$D$7:$D$9</c:f>
              <c:numCache>
                <c:formatCode>_(* #,##0_);_(* \(#,##0\);_(* "-"_);_(@_)</c:formatCode>
                <c:ptCount val="3"/>
                <c:pt idx="0">
                  <c:v>1185253</c:v>
                </c:pt>
                <c:pt idx="1">
                  <c:v>2576245</c:v>
                </c:pt>
                <c:pt idx="2">
                  <c:v>4292000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C-4FDB-8DCC-3A31B4036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4002736"/>
        <c:axId val="484000016"/>
      </c:barChart>
      <c:catAx>
        <c:axId val="48400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0016"/>
        <c:crosses val="autoZero"/>
        <c:auto val="1"/>
        <c:lblAlgn val="ctr"/>
        <c:lblOffset val="100"/>
        <c:noMultiLvlLbl val="0"/>
      </c:catAx>
      <c:valAx>
        <c:axId val="48400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2736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 prema finansiranju iz ostalih izvora</a:t>
            </a:r>
          </a:p>
        </c:rich>
      </c:tx>
      <c:layout>
        <c:manualLayout>
          <c:xMode val="edge"/>
          <c:yMode val="edge"/>
          <c:x val="0.23159526546568363"/>
          <c:y val="3.5190615835777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809843517724546E-2"/>
          <c:y val="0.20527859237536658"/>
          <c:w val="0.47239299181079836"/>
          <c:h val="0.6070381231671554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'Ukupno po A-E klasama'!$M$5:$M$6</c:f>
              <c:strCache>
                <c:ptCount val="2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f>'Ukupno po A-E klasama'!$M$7:$M$11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110000</c:v>
                </c:pt>
                <c:pt idx="2">
                  <c:v>112500</c:v>
                </c:pt>
                <c:pt idx="3">
                  <c:v>533000</c:v>
                </c:pt>
                <c:pt idx="4">
                  <c:v>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5-45A0-837A-9C09626F884E}"/>
            </c:ext>
          </c:extLst>
        </c:ser>
        <c:ser>
          <c:idx val="1"/>
          <c:order val="1"/>
          <c:tx>
            <c:strRef>
              <c:f>'Ukupno po A-E klasama'!$L$5:$L$6</c:f>
              <c:strCache>
                <c:ptCount val="2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f>'Ukupno po A-E klasama'!$L$7:$L$11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241250</c:v>
                </c:pt>
                <c:pt idx="2">
                  <c:v>381853</c:v>
                </c:pt>
                <c:pt idx="3">
                  <c:v>562400</c:v>
                </c:pt>
                <c:pt idx="4">
                  <c:v>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5-45A0-837A-9C09626F884E}"/>
            </c:ext>
          </c:extLst>
        </c:ser>
        <c:ser>
          <c:idx val="0"/>
          <c:order val="2"/>
          <c:tx>
            <c:strRef>
              <c:f>'Ukupno po A-E klasama'!$K$5:$K$6</c:f>
              <c:strCache>
                <c:ptCount val="2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f>'Ukupno po A-E klasama'!$K$7:$K$11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127500</c:v>
                </c:pt>
                <c:pt idx="2">
                  <c:v>177500</c:v>
                </c:pt>
                <c:pt idx="3">
                  <c:v>905350</c:v>
                </c:pt>
                <c:pt idx="4">
                  <c:v>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5-45A0-837A-9C09626F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484984880"/>
        <c:axId val="484987056"/>
      </c:barChart>
      <c:catAx>
        <c:axId val="484984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87056"/>
        <c:crosses val="autoZero"/>
        <c:auto val="1"/>
        <c:lblAlgn val="ctr"/>
        <c:lblOffset val="100"/>
        <c:noMultiLvlLbl val="1"/>
      </c:catAx>
      <c:valAx>
        <c:axId val="484987056"/>
        <c:scaling>
          <c:orientation val="maxMin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84880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09228297866762"/>
          <c:y val="0.10850439882697947"/>
          <c:w val="0.28681003074227046"/>
          <c:h val="6.4516129032258063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sufinansiranju iz bud</a:t>
            </a:r>
            <a:r>
              <a:rPr lang="hr-HR" sz="1400" baseline="0">
                <a:solidFill>
                  <a:sysClr val="windowText" lastClr="000000"/>
                </a:solidFill>
              </a:rPr>
              <a:t>žeta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076490043975241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01600405088183E-2"/>
          <c:y val="0.20506048524800621"/>
          <c:w val="0.46363278912399686"/>
          <c:h val="0.670610270221402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'Ukupno po A-E klasama'!$I$5:$I$6</c:f>
              <c:strCache>
                <c:ptCount val="2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f>'Ukupno po A-E klasama'!$I$7:$I$11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60000</c:v>
                </c:pt>
                <c:pt idx="2">
                  <c:v>0</c:v>
                </c:pt>
                <c:pt idx="3">
                  <c:v>19500</c:v>
                </c:pt>
                <c:pt idx="4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1-42AD-B9BD-8469E47F9BCB}"/>
            </c:ext>
          </c:extLst>
        </c:ser>
        <c:ser>
          <c:idx val="1"/>
          <c:order val="1"/>
          <c:tx>
            <c:strRef>
              <c:f>'Ukupno po A-E klasama'!$H$5:$H$6</c:f>
              <c:strCache>
                <c:ptCount val="2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f>'Ukupno po A-E klasama'!$H$7:$H$11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113750</c:v>
                </c:pt>
                <c:pt idx="2">
                  <c:v>93650</c:v>
                </c:pt>
                <c:pt idx="3">
                  <c:v>19500</c:v>
                </c:pt>
                <c:pt idx="4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1-42AD-B9BD-8469E47F9BCB}"/>
            </c:ext>
          </c:extLst>
        </c:ser>
        <c:ser>
          <c:idx val="0"/>
          <c:order val="2"/>
          <c:tx>
            <c:strRef>
              <c:f>'Ukupno po A-E klasama'!$G$5:$G$6</c:f>
              <c:strCache>
                <c:ptCount val="2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A-E klasama'!$B$7:$B$11</c:f>
              <c:strCache>
                <c:ptCount val="5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</c:strCache>
            </c:strRef>
          </c:cat>
          <c:val>
            <c:numRef>
              <c:f>'Ukupno po A-E klasama'!$G$7:$G$11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52500</c:v>
                </c:pt>
                <c:pt idx="2">
                  <c:v>37500</c:v>
                </c:pt>
                <c:pt idx="3">
                  <c:v>121500</c:v>
                </c:pt>
                <c:pt idx="4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1-42AD-B9BD-8469E47F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484985424"/>
        <c:axId val="484979984"/>
      </c:barChart>
      <c:catAx>
        <c:axId val="484985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79984"/>
        <c:crosses val="autoZero"/>
        <c:auto val="1"/>
        <c:lblAlgn val="ctr"/>
        <c:lblOffset val="100"/>
        <c:noMultiLvlLbl val="0"/>
      </c:catAx>
      <c:valAx>
        <c:axId val="484979984"/>
        <c:scaling>
          <c:orientation val="maxMin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85424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15342805306893"/>
          <c:y val="9.4674556213017749E-2"/>
          <c:w val="0.28593314867215675"/>
          <c:h val="6.213017751479289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Broj projekata</a:t>
            </a:r>
          </a:p>
        </c:rich>
      </c:tx>
      <c:layout>
        <c:manualLayout>
          <c:xMode val="edge"/>
          <c:yMode val="edge"/>
          <c:x val="0.28358260622413972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4659961574115109"/>
          <c:y val="0.23473525426583686"/>
          <c:w val="0.49720236099939358"/>
          <c:h val="0.597478669240172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sektorima'!$U$3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'Ukupno po sektorima'!$B$4:$B$9</c:f>
              <c:strCache>
                <c:ptCount val="6"/>
                <c:pt idx="3">
                  <c:v>Ekonomski sektor</c:v>
                </c:pt>
                <c:pt idx="4">
                  <c:v>Društveni sektor</c:v>
                </c:pt>
                <c:pt idx="5">
                  <c:v>Sektor okoliša /zaštite životne sredine</c:v>
                </c:pt>
              </c:strCache>
            </c:strRef>
          </c:cat>
          <c:val>
            <c:numRef>
              <c:f>'Ukupno po sektorima'!$U$4:$U$9</c:f>
              <c:numCache>
                <c:formatCode>General</c:formatCode>
                <c:ptCount val="6"/>
                <c:pt idx="3" formatCode="_(* #,##0_);_(* \(#,##0\);_(* &quot;-&quot;_);_(@_)">
                  <c:v>11</c:v>
                </c:pt>
                <c:pt idx="4" formatCode="_(* #,##0_);_(* \(#,##0\);_(* &quot;-&quot;_);_(@_)">
                  <c:v>10</c:v>
                </c:pt>
                <c:pt idx="5" formatCode="_(* #,##0_);_(* \(#,##0\);_(* &quot;-&quot;_);_(@_)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9-46E4-88C0-4F8D33207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484010896"/>
        <c:axId val="484006000"/>
      </c:barChart>
      <c:catAx>
        <c:axId val="484010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6000"/>
        <c:crosses val="autoZero"/>
        <c:auto val="1"/>
        <c:lblAlgn val="ctr"/>
        <c:lblOffset val="100"/>
        <c:noMultiLvlLbl val="0"/>
      </c:catAx>
      <c:valAx>
        <c:axId val="48400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1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budžeta -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layout>
        <c:manualLayout>
          <c:xMode val="edge"/>
          <c:yMode val="edge"/>
          <c:x val="0.19274809160305342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191226569590008"/>
          <c:y val="0.26533292887799537"/>
          <c:w val="0.55966370142954602"/>
          <c:h val="0.516104496644702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sektorima'!$H$5:$H$6</c:f>
              <c:strCache>
                <c:ptCount val="2"/>
                <c:pt idx="0">
                  <c:v>ukupno (I+II+III)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sektorima'!$H$7:$H$9</c:f>
              <c:numCache>
                <c:formatCode>_(* #,##0_);_(* \(#,##0\);_(* "-"_);_(@_)</c:formatCode>
                <c:ptCount val="3"/>
                <c:pt idx="0">
                  <c:v>378400</c:v>
                </c:pt>
                <c:pt idx="1">
                  <c:v>464745</c:v>
                </c:pt>
                <c:pt idx="2">
                  <c:v>1084000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9-4D50-88B3-8C6F9C54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002192"/>
        <c:axId val="484003824"/>
      </c:barChart>
      <c:catAx>
        <c:axId val="48400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3824"/>
        <c:crosses val="autoZero"/>
        <c:auto val="1"/>
        <c:lblAlgn val="ctr"/>
        <c:lblOffset val="100"/>
        <c:noMultiLvlLbl val="0"/>
      </c:catAx>
      <c:valAx>
        <c:axId val="48400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2192"/>
        <c:crosses val="autoZero"/>
        <c:crossBetween val="between"/>
        <c:dispUnits>
          <c:custUnit val="1000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/>
                    <a:t>x </a:t>
                  </a:r>
                  <a:r>
                    <a:rPr lang="en-US" sz="900" b="1"/>
                    <a:t>1000</a:t>
                  </a:r>
                  <a:endParaRPr lang="en-US" b="1"/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ostalih</a:t>
            </a:r>
            <a:r>
              <a:rPr lang="bs-Latn-BA" baseline="0">
                <a:solidFill>
                  <a:sysClr val="windowText" lastClr="000000"/>
                </a:solidFill>
              </a:rPr>
              <a:t> izvora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layout>
        <c:manualLayout>
          <c:xMode val="edge"/>
          <c:yMode val="edge"/>
          <c:x val="0.14516143322501224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644665712491146"/>
          <c:y val="0.27268490806552642"/>
          <c:w val="0.51896207667040783"/>
          <c:h val="0.507834716675005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sektorima'!$T$5:$T$6</c:f>
              <c:strCache>
                <c:ptCount val="2"/>
                <c:pt idx="0">
                  <c:v>ukupno (I+II+III)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'Ukupno po sektorima'!$B$7:$B$9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/zaštite životne sredine</c:v>
                </c:pt>
              </c:strCache>
            </c:strRef>
          </c:cat>
          <c:val>
            <c:numRef>
              <c:f>'Ukupno po sektorima'!$T$7:$T$9</c:f>
              <c:numCache>
                <c:formatCode>_(* #,##0_);_(* \(#,##0\);_(* "-"_);_(@_)</c:formatCode>
                <c:ptCount val="3"/>
                <c:pt idx="0">
                  <c:v>806853</c:v>
                </c:pt>
                <c:pt idx="1">
                  <c:v>2111500</c:v>
                </c:pt>
                <c:pt idx="2">
                  <c:v>3208000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E-458A-BA15-5014CA0F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4000560"/>
        <c:axId val="484007632"/>
      </c:barChart>
      <c:catAx>
        <c:axId val="484000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7632"/>
        <c:crosses val="autoZero"/>
        <c:auto val="1"/>
        <c:lblAlgn val="ctr"/>
        <c:lblOffset val="100"/>
        <c:noMultiLvlLbl val="0"/>
      </c:catAx>
      <c:valAx>
        <c:axId val="48400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0560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aseline="0">
                <a:solidFill>
                  <a:sysClr val="windowText" lastClr="000000"/>
                </a:solidFill>
              </a:rPr>
              <a:t>Struktura po izvorima finansiranja- 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223176069580939"/>
          <c:y val="4.81284679156602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8217725058592089"/>
          <c:y val="0.26731531531531538"/>
          <c:w val="0.33086548242685604"/>
          <c:h val="0.509470938145888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godinama'!$D$3:$D$5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godinama'!$B$6:$B$8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godinama'!$D$6:$D$8</c:f>
              <c:numCache>
                <c:formatCode>_(* #,##0_);_(* \(#,##0\);_(* "-"_);_(@_)</c:formatCode>
                <c:ptCount val="3"/>
                <c:pt idx="0">
                  <c:v>83250</c:v>
                </c:pt>
                <c:pt idx="1">
                  <c:v>178965</c:v>
                </c:pt>
                <c:pt idx="2">
                  <c:v>655000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F6C-B6A2-B867BBE96ECB}"/>
            </c:ext>
          </c:extLst>
        </c:ser>
        <c:ser>
          <c:idx val="1"/>
          <c:order val="1"/>
          <c:tx>
            <c:strRef>
              <c:f>'Ukupno po godinama'!$E$3:$E$5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godinama'!$B$6:$B$8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godinama'!$E$6:$E$8</c:f>
              <c:numCache>
                <c:formatCode>_(* #,##0_);_(* \(#,##0\);_(* "-"_);_(@_)</c:formatCode>
                <c:ptCount val="3"/>
                <c:pt idx="0">
                  <c:v>172500</c:v>
                </c:pt>
                <c:pt idx="1">
                  <c:v>870850</c:v>
                </c:pt>
                <c:pt idx="2">
                  <c:v>1262000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F6C-B6A2-B867BBE96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484004368"/>
        <c:axId val="484009264"/>
      </c:barChart>
      <c:catAx>
        <c:axId val="484004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9264"/>
        <c:crosses val="autoZero"/>
        <c:auto val="1"/>
        <c:lblAlgn val="ctr"/>
        <c:lblOffset val="100"/>
        <c:noMultiLvlLbl val="0"/>
      </c:catAx>
      <c:valAx>
        <c:axId val="484009264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4368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746838269516"/>
          <c:y val="0.39572295841765126"/>
          <c:w val="0.25068937965247196"/>
          <c:h val="0.3957229584176512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latin typeface="+mn-lt"/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  <a:latin typeface="+mn-lt"/>
              </a:rPr>
              <a:t>Struktura po izvorima finansiranja- II godina</a:t>
            </a:r>
          </a:p>
        </c:rich>
      </c:tx>
      <c:layout>
        <c:manualLayout>
          <c:xMode val="edge"/>
          <c:yMode val="edge"/>
          <c:x val="0.13424657534246576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277638716918715"/>
          <c:y val="0.27023679417122026"/>
          <c:w val="0.33848075021601542"/>
          <c:h val="0.485565676320724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godinama'!$D$10:$D$12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godinama'!$B$13:$B$15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godinama'!$D$13:$D$15</c:f>
              <c:numCache>
                <c:formatCode>_(* #,##0_);_(* \(#,##0\);_(* "-"_);_(@_)</c:formatCode>
                <c:ptCount val="3"/>
                <c:pt idx="0">
                  <c:v>194400</c:v>
                </c:pt>
                <c:pt idx="1">
                  <c:v>167415</c:v>
                </c:pt>
                <c:pt idx="2">
                  <c:v>197000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9-4098-8D3C-9D042ED8FE6A}"/>
            </c:ext>
          </c:extLst>
        </c:ser>
        <c:ser>
          <c:idx val="1"/>
          <c:order val="1"/>
          <c:tx>
            <c:strRef>
              <c:f>'Ukupno po godinama'!$E$10:$E$12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godinama'!$B$13:$B$15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godinama'!$E$13:$E$15</c:f>
              <c:numCache>
                <c:formatCode>_(* #,##0_);_(* \(#,##0\);_(* "-"_);_(@_)</c:formatCode>
                <c:ptCount val="3"/>
                <c:pt idx="0">
                  <c:v>476853</c:v>
                </c:pt>
                <c:pt idx="1">
                  <c:v>665650</c:v>
                </c:pt>
                <c:pt idx="2">
                  <c:v>973000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9-4098-8D3C-9D042ED8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483997840"/>
        <c:axId val="484003280"/>
      </c:barChart>
      <c:catAx>
        <c:axId val="48399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3280"/>
        <c:crosses val="autoZero"/>
        <c:auto val="1"/>
        <c:lblAlgn val="ctr"/>
        <c:lblOffset val="100"/>
        <c:noMultiLvlLbl val="0"/>
      </c:catAx>
      <c:valAx>
        <c:axId val="484003280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97840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50684931506849"/>
          <c:y val="0.38461538461538464"/>
          <c:w val="0.24383561643835616"/>
          <c:h val="0.4065934065934065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cap="none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</a:rPr>
              <a:t>Struktura po izvorima finansiranja- III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186830876050176"/>
          <c:y val="4.519798948396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09365052772623"/>
          <c:y val="0.25764350595313334"/>
          <c:w val="0.35418830624895375"/>
          <c:h val="0.502773228101025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godinama'!$D$17:$D$19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godinama'!$B$20:$B$22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godinama'!$D$20:$D$22</c:f>
              <c:numCache>
                <c:formatCode>_(* #,##0_);_(* \(#,##0\);_(* "-"_);_(@_)</c:formatCode>
                <c:ptCount val="3"/>
                <c:pt idx="0">
                  <c:v>100750</c:v>
                </c:pt>
                <c:pt idx="1">
                  <c:v>118365</c:v>
                </c:pt>
                <c:pt idx="2">
                  <c:v>232000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A-423C-B3BC-31A2972B53B0}"/>
            </c:ext>
          </c:extLst>
        </c:ser>
        <c:ser>
          <c:idx val="1"/>
          <c:order val="1"/>
          <c:tx>
            <c:strRef>
              <c:f>'Ukupno po godinama'!$E$17:$E$19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godinama'!$B$20:$B$22</c:f>
              <c:strCache>
                <c:ptCount val="3"/>
                <c:pt idx="0">
                  <c:v>Ekonomski sektor</c:v>
                </c:pt>
                <c:pt idx="1">
                  <c:v>Društveni sektor</c:v>
                </c:pt>
                <c:pt idx="2">
                  <c:v>Sektor okoliša / zaštite životne sredine</c:v>
                </c:pt>
              </c:strCache>
            </c:strRef>
          </c:cat>
          <c:val>
            <c:numRef>
              <c:f>'Ukupno po godinama'!$E$20:$E$22</c:f>
              <c:numCache>
                <c:formatCode>_(* #,##0_);_(* \(#,##0\);_(* "-"_);_(@_)</c:formatCode>
                <c:ptCount val="3"/>
                <c:pt idx="0">
                  <c:v>157500</c:v>
                </c:pt>
                <c:pt idx="1">
                  <c:v>575000</c:v>
                </c:pt>
                <c:pt idx="2">
                  <c:v>973000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A-423C-B3BC-31A2972B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484005456"/>
        <c:axId val="484013072"/>
      </c:barChart>
      <c:catAx>
        <c:axId val="48400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13072"/>
        <c:crosses val="autoZero"/>
        <c:auto val="1"/>
        <c:lblAlgn val="ctr"/>
        <c:lblOffset val="100"/>
        <c:noMultiLvlLbl val="0"/>
      </c:catAx>
      <c:valAx>
        <c:axId val="484013072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005456"/>
        <c:crosses val="autoZero"/>
        <c:crossBetween val="between"/>
        <c:dispUnits>
          <c:custUnit val="1000"/>
          <c:dispUnits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802295461527011"/>
          <c:y val="0.38418291061369292"/>
          <c:w val="0.25274759179096168"/>
          <c:h val="0.4293809000976567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Strukutura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broju projekata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709035222052066"/>
          <c:y val="3.3333431976302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36211178738747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  <c:pt idx="5">
                  <c:v>Projekti koji se u potpunosti finansiraju iz budzeta JLS.</c:v>
                </c:pt>
              </c:strCache>
            </c:strRef>
          </c:cat>
          <c:val>
            <c:numRef>
              <c:f>'Ukupno po A-E klasama'!$D$7:$D$12</c:f>
              <c:numCache>
                <c:formatCode>0%</c:formatCode>
                <c:ptCount val="6"/>
                <c:pt idx="0">
                  <c:v>0</c:v>
                </c:pt>
                <c:pt idx="1">
                  <c:v>0.21875</c:v>
                </c:pt>
                <c:pt idx="2">
                  <c:v>0.21875</c:v>
                </c:pt>
                <c:pt idx="3">
                  <c:v>0.1875</c:v>
                </c:pt>
                <c:pt idx="4">
                  <c:v>0</c:v>
                </c:pt>
                <c:pt idx="5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6-4613-807B-8A7628F5A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83998928"/>
        <c:axId val="484980528"/>
      </c:barChart>
      <c:catAx>
        <c:axId val="4839989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80528"/>
        <c:crossesAt val="0"/>
        <c:auto val="1"/>
        <c:lblAlgn val="ctr"/>
        <c:lblOffset val="100"/>
        <c:noMultiLvlLbl val="0"/>
      </c:catAx>
      <c:valAx>
        <c:axId val="484980528"/>
        <c:scaling>
          <c:orientation val="maxMin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9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</a:t>
            </a:r>
            <a:r>
              <a:rPr lang="en-US" sz="1400" baseline="0">
                <a:solidFill>
                  <a:sysClr val="windowText" lastClr="000000"/>
                </a:solidFill>
              </a:rPr>
              <a:t>a prema ukupno predvi</a:t>
            </a:r>
            <a:r>
              <a:rPr lang="bs-Latn-BA" sz="1400" baseline="0">
                <a:solidFill>
                  <a:sysClr val="windowText" lastClr="000000"/>
                </a:solidFill>
              </a:rPr>
              <a:t>đ</a:t>
            </a:r>
            <a:r>
              <a:rPr lang="en-US" sz="1400" baseline="0">
                <a:solidFill>
                  <a:sysClr val="windowText" lastClr="000000"/>
                </a:solidFill>
              </a:rPr>
              <a:t>enim izdacima za III godine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76410109294897"/>
          <c:y val="3.3333431976302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736211178738747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A- projekti za koje nema ideje od kuda bi se mogli finansirati;</c:v>
                </c:pt>
                <c:pt idx="1">
                  <c:v>B- projekti za koje ima ideje ko bi mogao biti donator ali nije napravljen projektni prijedlog i nije aplicirano;</c:v>
                </c:pt>
                <c:pt idx="2">
                  <c:v>C-projekti za koje ima ideja ko bi mogao biti donator i za koje je napravljen projektni prijedlog i aplicirano je ali nema nikakve povratne informacije;</c:v>
                </c:pt>
                <c:pt idx="3">
                  <c:v>D- projekti za koje ima ideja ko bi mogao biti donator i za koje je napravljen projektni prijedlog i aplicirano je te je dobijena potvrdna povratna informacija o finansiranju;</c:v>
                </c:pt>
                <c:pt idx="4">
                  <c:v>E - projekti za koje je u pisanoj formi potvrđeno finansiranje i osigurana sredstva;</c:v>
                </c:pt>
                <c:pt idx="5">
                  <c:v>Projekti koji se u potpunosti finansiraju iz budzeta JLS.</c:v>
                </c:pt>
              </c:strCache>
            </c:strRef>
          </c:cat>
          <c:val>
            <c:numRef>
              <c:f>'Ukupno po A-E klasama'!$F$7:$F$12</c:f>
              <c:numCache>
                <c:formatCode>0%</c:formatCode>
                <c:ptCount val="6"/>
                <c:pt idx="0">
                  <c:v>0</c:v>
                </c:pt>
                <c:pt idx="1">
                  <c:v>8.7539600804519974E-2</c:v>
                </c:pt>
                <c:pt idx="2">
                  <c:v>9.9708598673520499E-2</c:v>
                </c:pt>
                <c:pt idx="3">
                  <c:v>0.2683616485656295</c:v>
                </c:pt>
                <c:pt idx="4">
                  <c:v>0.40975983355307222</c:v>
                </c:pt>
                <c:pt idx="5">
                  <c:v>0.13463031840325781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5-49D9-BEF0-1AA454983F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484988144"/>
        <c:axId val="484977808"/>
      </c:barChart>
      <c:catAx>
        <c:axId val="484988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77808"/>
        <c:crossesAt val="0"/>
        <c:auto val="1"/>
        <c:lblAlgn val="ctr"/>
        <c:lblOffset val="100"/>
        <c:noMultiLvlLbl val="0"/>
      </c:catAx>
      <c:valAx>
        <c:axId val="484977808"/>
        <c:scaling>
          <c:orientation val="maxMin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8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161925</xdr:rowOff>
    </xdr:from>
    <xdr:to>
      <xdr:col>5</xdr:col>
      <xdr:colOff>219075</xdr:colOff>
      <xdr:row>23</xdr:row>
      <xdr:rowOff>114300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333375</xdr:colOff>
      <xdr:row>12</xdr:row>
      <xdr:rowOff>161925</xdr:rowOff>
    </xdr:from>
    <xdr:to>
      <xdr:col>8</xdr:col>
      <xdr:colOff>504825</xdr:colOff>
      <xdr:row>23</xdr:row>
      <xdr:rowOff>114300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628650</xdr:colOff>
      <xdr:row>12</xdr:row>
      <xdr:rowOff>161925</xdr:rowOff>
    </xdr:from>
    <xdr:to>
      <xdr:col>15</xdr:col>
      <xdr:colOff>19050</xdr:colOff>
      <xdr:row>23</xdr:row>
      <xdr:rowOff>114300</xdr:rowOff>
    </xdr:to>
    <xdr:graphicFrame macro="">
      <xdr:nvGraphicFramePr>
        <xdr:cNvPr id="2051" name="Chart 3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142875</xdr:colOff>
      <xdr:row>12</xdr:row>
      <xdr:rowOff>161925</xdr:rowOff>
    </xdr:from>
    <xdr:to>
      <xdr:col>21</xdr:col>
      <xdr:colOff>47625</xdr:colOff>
      <xdr:row>23</xdr:row>
      <xdr:rowOff>114300</xdr:rowOff>
    </xdr:to>
    <xdr:graphicFrame macro="">
      <xdr:nvGraphicFramePr>
        <xdr:cNvPr id="2052" name="Chart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0</xdr:row>
      <xdr:rowOff>66675</xdr:rowOff>
    </xdr:from>
    <xdr:to>
      <xdr:col>11</xdr:col>
      <xdr:colOff>161925</xdr:colOff>
      <xdr:row>8</xdr:row>
      <xdr:rowOff>57150</xdr:rowOff>
    </xdr:to>
    <xdr:graphicFrame macro="">
      <xdr:nvGraphicFramePr>
        <xdr:cNvPr id="7169" name="Chart 2">
          <a:extLs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9</xdr:row>
      <xdr:rowOff>9525</xdr:rowOff>
    </xdr:from>
    <xdr:to>
      <xdr:col>11</xdr:col>
      <xdr:colOff>180975</xdr:colOff>
      <xdr:row>17</xdr:row>
      <xdr:rowOff>123825</xdr:rowOff>
    </xdr:to>
    <xdr:graphicFrame macro="">
      <xdr:nvGraphicFramePr>
        <xdr:cNvPr id="7170" name="Chart 4">
          <a:extLst>
            <a:ext uri="{FF2B5EF4-FFF2-40B4-BE49-F238E27FC236}">
              <a16:creationId xmlns:a16="http://schemas.microsoft.com/office/drawing/2014/main" id="{00000000-0008-0000-03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247650</xdr:colOff>
      <xdr:row>18</xdr:row>
      <xdr:rowOff>57150</xdr:rowOff>
    </xdr:from>
    <xdr:to>
      <xdr:col>11</xdr:col>
      <xdr:colOff>171450</xdr:colOff>
      <xdr:row>26</xdr:row>
      <xdr:rowOff>57150</xdr:rowOff>
    </xdr:to>
    <xdr:graphicFrame macro="">
      <xdr:nvGraphicFramePr>
        <xdr:cNvPr id="7171" name="Chart 5">
          <a:extLst>
            <a:ext uri="{FF2B5EF4-FFF2-40B4-BE49-F238E27FC236}">
              <a16:creationId xmlns:a16="http://schemas.microsoft.com/office/drawing/2014/main" id="{00000000-0008-0000-03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161925</xdr:rowOff>
    </xdr:from>
    <xdr:to>
      <xdr:col>7</xdr:col>
      <xdr:colOff>238125</xdr:colOff>
      <xdr:row>37</xdr:row>
      <xdr:rowOff>0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04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17</xdr:row>
      <xdr:rowOff>161925</xdr:rowOff>
    </xdr:from>
    <xdr:to>
      <xdr:col>13</xdr:col>
      <xdr:colOff>971550</xdr:colOff>
      <xdr:row>37</xdr:row>
      <xdr:rowOff>0</xdr:rowOff>
    </xdr:to>
    <xdr:graphicFrame macro="">
      <xdr:nvGraphicFramePr>
        <xdr:cNvPr id="11266" name="Chart 2">
          <a:extLst>
            <a:ext uri="{FF2B5EF4-FFF2-40B4-BE49-F238E27FC236}">
              <a16:creationId xmlns:a16="http://schemas.microsoft.com/office/drawing/2014/main" id="{00000000-0008-0000-0400-000002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41</xdr:row>
      <xdr:rowOff>133350</xdr:rowOff>
    </xdr:from>
    <xdr:to>
      <xdr:col>7</xdr:col>
      <xdr:colOff>238125</xdr:colOff>
      <xdr:row>61</xdr:row>
      <xdr:rowOff>142875</xdr:rowOff>
    </xdr:to>
    <xdr:graphicFrame macro="">
      <xdr:nvGraphicFramePr>
        <xdr:cNvPr id="11267" name="Chart 3">
          <a:extLst>
            <a:ext uri="{FF2B5EF4-FFF2-40B4-BE49-F238E27FC236}">
              <a16:creationId xmlns:a16="http://schemas.microsoft.com/office/drawing/2014/main" id="{00000000-0008-0000-0400-00000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438150</xdr:colOff>
      <xdr:row>41</xdr:row>
      <xdr:rowOff>142875</xdr:rowOff>
    </xdr:from>
    <xdr:to>
      <xdr:col>13</xdr:col>
      <xdr:colOff>971550</xdr:colOff>
      <xdr:row>61</xdr:row>
      <xdr:rowOff>123825</xdr:rowOff>
    </xdr:to>
    <xdr:graphicFrame macro="">
      <xdr:nvGraphicFramePr>
        <xdr:cNvPr id="11268" name="Chart 4">
          <a:extLst>
            <a:ext uri="{FF2B5EF4-FFF2-40B4-BE49-F238E27FC236}">
              <a16:creationId xmlns:a16="http://schemas.microsoft.com/office/drawing/2014/main" id="{00000000-0008-0000-0400-00000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239486</xdr:colOff>
      <xdr:row>40</xdr:row>
      <xdr:rowOff>159995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9743" y="11092543"/>
          <a:ext cx="6400800" cy="4865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broju projekata razvrstanih po </a:t>
          </a:r>
          <a:r>
            <a:rPr lang="en-US" sz="1100" b="1"/>
            <a:t>klasama (A-E</a:t>
          </a:r>
          <a:r>
            <a:rPr lang="bs-Latn-BA" sz="1100" b="1"/>
            <a:t>) </a:t>
          </a:r>
          <a:r>
            <a:rPr lang="bs-Latn-BA" sz="1100" b="1" baseline="0"/>
            <a:t> i prema finansiranju iz budžeta JLS.</a:t>
          </a:r>
          <a:endParaRPr lang="en-US" sz="1100" b="1"/>
        </a:p>
      </xdr:txBody>
    </xdr:sp>
    <xdr:clientData/>
  </xdr:twoCellAnchor>
  <xdr:twoCellAnchor>
    <xdr:from>
      <xdr:col>7</xdr:col>
      <xdr:colOff>442484</xdr:colOff>
      <xdr:row>37</xdr:row>
      <xdr:rowOff>152399</xdr:rowOff>
    </xdr:from>
    <xdr:to>
      <xdr:col>14</xdr:col>
      <xdr:colOff>10886</xdr:colOff>
      <xdr:row>40</xdr:row>
      <xdr:rowOff>148271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723541" y="10265228"/>
          <a:ext cx="6426402" cy="48572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ukupno</a:t>
          </a:r>
          <a:r>
            <a:rPr lang="bs-Latn-BA" sz="1100" b="1" baseline="0"/>
            <a:t> predviđenim izdacima razvrstanim po </a:t>
          </a:r>
          <a:r>
            <a:rPr lang="en-US" sz="1100" b="1"/>
            <a:t>klasama (A-E)</a:t>
          </a:r>
          <a:r>
            <a:rPr lang="bs-Latn-BA" sz="1100" b="1" baseline="0"/>
            <a:t> i prema finansiranju iz budžeta JLS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63</xdr:row>
      <xdr:rowOff>21771</xdr:rowOff>
    </xdr:from>
    <xdr:to>
      <xdr:col>7</xdr:col>
      <xdr:colOff>289559</xdr:colOff>
      <xdr:row>66</xdr:row>
      <xdr:rowOff>25329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19743" y="14216742"/>
          <a:ext cx="6450873" cy="49341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projekata planiranih iz eksternih izvora,  po godinama i klasama (A-E). </a:t>
          </a:r>
        </a:p>
      </xdr:txBody>
    </xdr:sp>
    <xdr:clientData/>
  </xdr:twoCellAnchor>
  <xdr:twoCellAnchor>
    <xdr:from>
      <xdr:col>7</xdr:col>
      <xdr:colOff>502919</xdr:colOff>
      <xdr:row>63</xdr:row>
      <xdr:rowOff>0</xdr:rowOff>
    </xdr:from>
    <xdr:to>
      <xdr:col>14</xdr:col>
      <xdr:colOff>4354</xdr:colOff>
      <xdr:row>66</xdr:row>
      <xdr:rowOff>10884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783976" y="14194971"/>
          <a:ext cx="6359435" cy="5007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sufinansiranja "eksternih" projekata od strane JLS,  po godinama i klasama (A-E).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gbuckbunny/AppData/Roaming/Skype/My%20Skype%20Received%20Files/Plan_implementacije_30%2012%20%20Bos%20Petrovac_ukup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017-2019"/>
      <sheetName val="Ukupno "/>
      <sheetName val="Sheet1"/>
    </sheetNames>
    <sheetDataSet>
      <sheetData sheetId="0" refreshError="1">
        <row r="7">
          <cell r="N7">
            <v>3750</v>
          </cell>
        </row>
        <row r="44">
          <cell r="X44" t="str">
            <v>Služba za prostorno uređenje,katastar, imov.-pravne poslove i stambeno komunalnu djelatnost</v>
          </cell>
        </row>
        <row r="45">
          <cell r="X45" t="str">
            <v>Služba za prostorno uređenje,katastar, imov.-pravne poslove i stambeno komunalnu djelatnost</v>
          </cell>
        </row>
        <row r="47">
          <cell r="X47" t="str">
            <v>Služba za prostorno uređenje,katastar, imov.-pravne poslove i stambeno komunalnu djelatnost</v>
          </cell>
        </row>
        <row r="48">
          <cell r="X48" t="str">
            <v>Služba za prostorno uređenje,katastar, imov.-pravne poslove i stambeno komunalnu djelatnost</v>
          </cell>
        </row>
        <row r="49">
          <cell r="X49" t="str">
            <v>Služba za obrt, razvoj i poljoprivredu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11"/>
  <sheetViews>
    <sheetView showGridLines="0" zoomScale="75" zoomScaleNormal="75" workbookViewId="0">
      <selection activeCell="A4" sqref="A4"/>
    </sheetView>
  </sheetViews>
  <sheetFormatPr defaultRowHeight="15" x14ac:dyDescent="0.25"/>
  <cols>
    <col min="1" max="1" width="96.28515625" customWidth="1"/>
  </cols>
  <sheetData>
    <row r="2" spans="1:1" ht="17.45" customHeight="1" x14ac:dyDescent="0.25">
      <c r="A2" s="21" t="s">
        <v>38</v>
      </c>
    </row>
    <row r="3" spans="1:1" x14ac:dyDescent="0.25">
      <c r="A3" s="22" t="s">
        <v>39</v>
      </c>
    </row>
    <row r="4" spans="1:1" ht="88.15" customHeight="1" x14ac:dyDescent="0.25">
      <c r="A4" s="23" t="s">
        <v>73</v>
      </c>
    </row>
    <row r="5" spans="1:1" ht="62.45" customHeight="1" x14ac:dyDescent="0.25">
      <c r="A5" s="24" t="s">
        <v>40</v>
      </c>
    </row>
    <row r="6" spans="1:1" ht="28.15" customHeight="1" x14ac:dyDescent="0.25">
      <c r="A6" s="36" t="s">
        <v>37</v>
      </c>
    </row>
    <row r="7" spans="1:1" x14ac:dyDescent="0.25">
      <c r="A7" s="35" t="s">
        <v>65</v>
      </c>
    </row>
    <row r="8" spans="1:1" ht="59.45" customHeight="1" x14ac:dyDescent="0.25">
      <c r="A8" s="24" t="s">
        <v>54</v>
      </c>
    </row>
    <row r="9" spans="1:1" ht="66.599999999999994" customHeight="1" x14ac:dyDescent="0.25">
      <c r="A9" s="25" t="s">
        <v>55</v>
      </c>
    </row>
    <row r="10" spans="1:1" x14ac:dyDescent="0.25">
      <c r="A10" s="35" t="s">
        <v>64</v>
      </c>
    </row>
    <row r="11" spans="1:1" ht="31.5" x14ac:dyDescent="0.25">
      <c r="A11" s="25" t="s">
        <v>63</v>
      </c>
    </row>
  </sheetData>
  <sheetProtection sheet="1" objects="1" scenarios="1"/>
  <phoneticPr fontId="3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B156"/>
  <sheetViews>
    <sheetView tabSelected="1" zoomScale="110" zoomScaleNormal="110" workbookViewId="0">
      <selection activeCell="V41" sqref="V41:X41"/>
    </sheetView>
  </sheetViews>
  <sheetFormatPr defaultRowHeight="12" outlineLevelCol="1" x14ac:dyDescent="0.2"/>
  <cols>
    <col min="1" max="1" width="7" style="4" customWidth="1"/>
    <col min="2" max="2" width="16.85546875" style="1" customWidth="1"/>
    <col min="3" max="3" width="20.7109375" style="3" customWidth="1"/>
    <col min="4" max="4" width="10.85546875" style="3" customWidth="1"/>
    <col min="5" max="5" width="11.5703125" style="1" customWidth="1"/>
    <col min="6" max="6" width="8.28515625" style="2" customWidth="1"/>
    <col min="7" max="8" width="7.140625" style="1" customWidth="1"/>
    <col min="9" max="9" width="9" style="2" customWidth="1"/>
    <col min="10" max="17" width="9" style="1" hidden="1" customWidth="1" outlineLevel="1"/>
    <col min="18" max="18" width="10" style="1" customWidth="1" collapsed="1"/>
    <col min="19" max="19" width="9" style="1" customWidth="1"/>
    <col min="20" max="20" width="8.85546875" style="1" customWidth="1"/>
    <col min="21" max="21" width="10.28515625" style="1" customWidth="1"/>
    <col min="22" max="22" width="14.85546875" style="1" customWidth="1"/>
    <col min="23" max="23" width="14.28515625" style="1" customWidth="1"/>
    <col min="24" max="24" width="14.7109375" style="1" customWidth="1"/>
    <col min="25" max="25" width="6.5703125" style="1" customWidth="1"/>
    <col min="26" max="26" width="4.42578125" style="1" customWidth="1"/>
    <col min="27" max="16384" width="9.140625" style="1"/>
  </cols>
  <sheetData>
    <row r="1" spans="1:54" ht="34.9" customHeight="1" x14ac:dyDescent="0.2">
      <c r="A1" s="74" t="s">
        <v>77</v>
      </c>
      <c r="B1" s="54"/>
      <c r="C1" s="54"/>
      <c r="D1" s="129" t="s">
        <v>196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54" ht="21.6" customHeight="1" x14ac:dyDescent="0.2">
      <c r="A2" s="103" t="s">
        <v>76</v>
      </c>
      <c r="B2" s="103" t="s">
        <v>43</v>
      </c>
      <c r="C2" s="117" t="s">
        <v>44</v>
      </c>
      <c r="D2" s="120" t="s">
        <v>7</v>
      </c>
      <c r="E2" s="123" t="s">
        <v>8</v>
      </c>
      <c r="F2" s="126" t="s">
        <v>34</v>
      </c>
      <c r="G2" s="127"/>
      <c r="H2" s="127"/>
      <c r="I2" s="128"/>
      <c r="J2" s="106" t="s">
        <v>0</v>
      </c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/>
      <c r="V2" s="103" t="s">
        <v>9</v>
      </c>
      <c r="W2" s="103" t="s">
        <v>74</v>
      </c>
      <c r="X2" s="103" t="s">
        <v>75</v>
      </c>
      <c r="Y2" s="100" t="s">
        <v>45</v>
      </c>
      <c r="Z2" s="100" t="s">
        <v>10</v>
      </c>
    </row>
    <row r="3" spans="1:54" ht="19.149999999999999" customHeight="1" x14ac:dyDescent="0.2">
      <c r="A3" s="104"/>
      <c r="B3" s="104"/>
      <c r="C3" s="118"/>
      <c r="D3" s="121"/>
      <c r="E3" s="124"/>
      <c r="F3" s="126" t="s">
        <v>17</v>
      </c>
      <c r="G3" s="127"/>
      <c r="H3" s="127"/>
      <c r="I3" s="128"/>
      <c r="J3" s="106" t="s">
        <v>42</v>
      </c>
      <c r="K3" s="107"/>
      <c r="L3" s="107"/>
      <c r="M3" s="107"/>
      <c r="N3" s="107"/>
      <c r="O3" s="107"/>
      <c r="P3" s="107"/>
      <c r="Q3" s="108"/>
      <c r="R3" s="106" t="s">
        <v>28</v>
      </c>
      <c r="S3" s="107"/>
      <c r="T3" s="107"/>
      <c r="U3" s="108"/>
      <c r="V3" s="104"/>
      <c r="W3" s="104"/>
      <c r="X3" s="104"/>
      <c r="Y3" s="100"/>
      <c r="Z3" s="100"/>
    </row>
    <row r="4" spans="1:54" ht="17.45" customHeight="1" x14ac:dyDescent="0.2">
      <c r="A4" s="104"/>
      <c r="B4" s="104"/>
      <c r="C4" s="118"/>
      <c r="D4" s="121"/>
      <c r="E4" s="124"/>
      <c r="F4" s="115" t="s">
        <v>1</v>
      </c>
      <c r="G4" s="115" t="s">
        <v>2</v>
      </c>
      <c r="H4" s="115" t="s">
        <v>3</v>
      </c>
      <c r="I4" s="115" t="s">
        <v>4</v>
      </c>
      <c r="J4" s="101" t="s">
        <v>5</v>
      </c>
      <c r="K4" s="101" t="s">
        <v>22</v>
      </c>
      <c r="L4" s="101" t="s">
        <v>23</v>
      </c>
      <c r="M4" s="101" t="s">
        <v>24</v>
      </c>
      <c r="N4" s="101" t="s">
        <v>25</v>
      </c>
      <c r="O4" s="101" t="s">
        <v>26</v>
      </c>
      <c r="P4" s="101" t="s">
        <v>27</v>
      </c>
      <c r="Q4" s="101" t="s">
        <v>6</v>
      </c>
      <c r="R4" s="123" t="s">
        <v>1</v>
      </c>
      <c r="S4" s="123" t="s">
        <v>2</v>
      </c>
      <c r="T4" s="123" t="s">
        <v>3</v>
      </c>
      <c r="U4" s="123" t="s">
        <v>4</v>
      </c>
      <c r="V4" s="104"/>
      <c r="W4" s="104"/>
      <c r="X4" s="104"/>
      <c r="Y4" s="100"/>
      <c r="Z4" s="100"/>
    </row>
    <row r="5" spans="1:54" ht="16.149999999999999" customHeight="1" x14ac:dyDescent="0.2">
      <c r="A5" s="105"/>
      <c r="B5" s="105"/>
      <c r="C5" s="119"/>
      <c r="D5" s="122"/>
      <c r="E5" s="125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25"/>
      <c r="S5" s="125"/>
      <c r="T5" s="125"/>
      <c r="U5" s="125"/>
      <c r="V5" s="105"/>
      <c r="W5" s="105"/>
      <c r="X5" s="105"/>
      <c r="Y5" s="100"/>
      <c r="Z5" s="100"/>
    </row>
    <row r="6" spans="1:54" s="13" customFormat="1" ht="16.149999999999999" customHeight="1" x14ac:dyDescent="0.2">
      <c r="A6" s="55">
        <v>1</v>
      </c>
      <c r="B6" s="55">
        <v>2</v>
      </c>
      <c r="C6" s="55">
        <v>3</v>
      </c>
      <c r="D6" s="55">
        <v>4</v>
      </c>
      <c r="E6" s="55" t="s">
        <v>29</v>
      </c>
      <c r="F6" s="55">
        <v>6</v>
      </c>
      <c r="G6" s="55">
        <v>7</v>
      </c>
      <c r="H6" s="55">
        <v>8</v>
      </c>
      <c r="I6" s="55" t="s">
        <v>30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55">
        <v>15</v>
      </c>
      <c r="P6" s="55">
        <v>16</v>
      </c>
      <c r="Q6" s="55">
        <v>17</v>
      </c>
      <c r="R6" s="55" t="s">
        <v>41</v>
      </c>
      <c r="S6" s="55">
        <v>19</v>
      </c>
      <c r="T6" s="55">
        <v>20</v>
      </c>
      <c r="U6" s="55" t="s">
        <v>31</v>
      </c>
      <c r="V6" s="55">
        <v>22</v>
      </c>
      <c r="W6" s="55">
        <v>23</v>
      </c>
      <c r="X6" s="55">
        <v>24</v>
      </c>
      <c r="Y6" s="55">
        <v>25</v>
      </c>
      <c r="Z6" s="55">
        <v>26</v>
      </c>
    </row>
    <row r="7" spans="1:54" ht="71.25" customHeight="1" x14ac:dyDescent="0.2">
      <c r="A7" s="81" t="s">
        <v>143</v>
      </c>
      <c r="B7" s="92" t="s">
        <v>167</v>
      </c>
      <c r="C7" s="75" t="s">
        <v>117</v>
      </c>
      <c r="D7" s="56">
        <v>275000</v>
      </c>
      <c r="E7" s="57">
        <f>I7+U7</f>
        <v>275000</v>
      </c>
      <c r="F7" s="56">
        <v>27500</v>
      </c>
      <c r="G7" s="56">
        <v>27500</v>
      </c>
      <c r="H7" s="56">
        <v>0</v>
      </c>
      <c r="I7" s="58">
        <f t="shared" ref="I7:I40" si="0">SUM(F7:H7)</f>
        <v>55000</v>
      </c>
      <c r="J7" s="56">
        <v>0</v>
      </c>
      <c r="K7" s="56">
        <v>55000</v>
      </c>
      <c r="L7" s="56">
        <v>0</v>
      </c>
      <c r="M7" s="56">
        <v>0</v>
      </c>
      <c r="N7" s="56">
        <v>0</v>
      </c>
      <c r="O7" s="56">
        <v>0</v>
      </c>
      <c r="P7" s="56">
        <v>55000</v>
      </c>
      <c r="Q7" s="56">
        <v>0</v>
      </c>
      <c r="R7" s="58">
        <f t="shared" ref="R7:R37" si="1">SUM(J7:Q7)</f>
        <v>110000</v>
      </c>
      <c r="S7" s="56">
        <v>110000</v>
      </c>
      <c r="T7" s="56">
        <v>0</v>
      </c>
      <c r="U7" s="58">
        <f t="shared" ref="U7:U38" si="2">SUM(R7:T7)</f>
        <v>220000</v>
      </c>
      <c r="V7" s="75" t="s">
        <v>152</v>
      </c>
      <c r="W7" s="75" t="s">
        <v>102</v>
      </c>
      <c r="X7" s="59" t="s">
        <v>81</v>
      </c>
      <c r="Y7" s="60" t="s">
        <v>101</v>
      </c>
      <c r="Z7" s="61" t="s">
        <v>79</v>
      </c>
    </row>
    <row r="8" spans="1:54" ht="57" customHeight="1" x14ac:dyDescent="0.2">
      <c r="A8" s="81" t="s">
        <v>143</v>
      </c>
      <c r="B8" s="92" t="s">
        <v>168</v>
      </c>
      <c r="C8" s="75" t="s">
        <v>118</v>
      </c>
      <c r="D8" s="56">
        <v>235000</v>
      </c>
      <c r="E8" s="57">
        <f t="shared" ref="E8:E38" si="3">I8+U8</f>
        <v>177500</v>
      </c>
      <c r="F8" s="56">
        <v>5000</v>
      </c>
      <c r="G8" s="56">
        <v>0</v>
      </c>
      <c r="H8" s="56">
        <v>0</v>
      </c>
      <c r="I8" s="58">
        <f t="shared" si="0"/>
        <v>5000</v>
      </c>
      <c r="J8" s="56">
        <v>0</v>
      </c>
      <c r="K8" s="56">
        <v>0</v>
      </c>
      <c r="L8" s="56">
        <v>0</v>
      </c>
      <c r="M8" s="56">
        <v>0</v>
      </c>
      <c r="N8" s="56">
        <v>10000</v>
      </c>
      <c r="O8" s="56">
        <v>0</v>
      </c>
      <c r="P8" s="56">
        <v>47500</v>
      </c>
      <c r="Q8" s="56">
        <v>0</v>
      </c>
      <c r="R8" s="58">
        <f t="shared" si="1"/>
        <v>57500</v>
      </c>
      <c r="S8" s="56">
        <v>57500</v>
      </c>
      <c r="T8" s="56">
        <v>57500</v>
      </c>
      <c r="U8" s="58">
        <f t="shared" si="2"/>
        <v>172500</v>
      </c>
      <c r="V8" s="75" t="s">
        <v>152</v>
      </c>
      <c r="W8" s="75" t="s">
        <v>159</v>
      </c>
      <c r="X8" s="59" t="s">
        <v>81</v>
      </c>
      <c r="Y8" s="60" t="s">
        <v>100</v>
      </c>
      <c r="Z8" s="61" t="s">
        <v>79</v>
      </c>
    </row>
    <row r="9" spans="1:54" ht="61.5" customHeight="1" x14ac:dyDescent="0.2">
      <c r="A9" s="81" t="s">
        <v>143</v>
      </c>
      <c r="B9" s="90" t="s">
        <v>169</v>
      </c>
      <c r="C9" s="75" t="s">
        <v>119</v>
      </c>
      <c r="D9" s="56">
        <v>40000</v>
      </c>
      <c r="E9" s="57">
        <f t="shared" si="3"/>
        <v>30000</v>
      </c>
      <c r="F9" s="56">
        <v>10000</v>
      </c>
      <c r="G9" s="56">
        <v>10000</v>
      </c>
      <c r="H9" s="56">
        <v>10000</v>
      </c>
      <c r="I9" s="58">
        <f t="shared" si="0"/>
        <v>30000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8">
        <f t="shared" si="1"/>
        <v>0</v>
      </c>
      <c r="S9" s="56">
        <v>0</v>
      </c>
      <c r="T9" s="56">
        <v>0</v>
      </c>
      <c r="U9" s="58">
        <f t="shared" si="2"/>
        <v>0</v>
      </c>
      <c r="V9" s="75" t="s">
        <v>152</v>
      </c>
      <c r="W9" s="75">
        <v>614414</v>
      </c>
      <c r="X9" s="33" t="s">
        <v>84</v>
      </c>
      <c r="Y9" s="60">
        <v>2017</v>
      </c>
      <c r="Z9" s="61" t="s">
        <v>79</v>
      </c>
      <c r="AZ9" s="2"/>
      <c r="BA9" s="2"/>
      <c r="BB9" s="2"/>
    </row>
    <row r="10" spans="1:54" ht="59.25" customHeight="1" x14ac:dyDescent="0.2">
      <c r="A10" s="81" t="s">
        <v>143</v>
      </c>
      <c r="B10" s="90" t="s">
        <v>170</v>
      </c>
      <c r="C10" s="75" t="s">
        <v>202</v>
      </c>
      <c r="D10" s="56">
        <v>142878</v>
      </c>
      <c r="E10" s="57">
        <f t="shared" si="3"/>
        <v>142878</v>
      </c>
      <c r="F10" s="56">
        <v>0</v>
      </c>
      <c r="G10" s="56">
        <v>42863</v>
      </c>
      <c r="H10" s="56">
        <v>0</v>
      </c>
      <c r="I10" s="58">
        <f t="shared" si="0"/>
        <v>42863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8">
        <f t="shared" si="1"/>
        <v>0</v>
      </c>
      <c r="S10" s="56">
        <v>100015</v>
      </c>
      <c r="T10" s="56">
        <v>0</v>
      </c>
      <c r="U10" s="58">
        <f t="shared" si="2"/>
        <v>100015</v>
      </c>
      <c r="V10" s="75" t="s">
        <v>83</v>
      </c>
      <c r="W10" s="75" t="s">
        <v>156</v>
      </c>
      <c r="X10" s="33" t="s">
        <v>84</v>
      </c>
      <c r="Y10" s="60" t="s">
        <v>151</v>
      </c>
      <c r="Z10" s="61" t="s">
        <v>79</v>
      </c>
      <c r="AZ10" s="2"/>
      <c r="BA10" s="2"/>
      <c r="BB10" s="2"/>
    </row>
    <row r="11" spans="1:54" ht="60" customHeight="1" x14ac:dyDescent="0.2">
      <c r="A11" s="81" t="s">
        <v>143</v>
      </c>
      <c r="B11" s="90" t="s">
        <v>171</v>
      </c>
      <c r="C11" s="75" t="s">
        <v>202</v>
      </c>
      <c r="D11" s="56">
        <v>77625</v>
      </c>
      <c r="E11" s="57">
        <f t="shared" si="3"/>
        <v>77625</v>
      </c>
      <c r="F11" s="56">
        <v>0</v>
      </c>
      <c r="G11" s="56">
        <v>23287</v>
      </c>
      <c r="H11" s="56">
        <v>0</v>
      </c>
      <c r="I11" s="58">
        <f t="shared" si="0"/>
        <v>23287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8">
        <f t="shared" si="1"/>
        <v>0</v>
      </c>
      <c r="S11" s="56">
        <v>54338</v>
      </c>
      <c r="T11" s="56">
        <v>0</v>
      </c>
      <c r="U11" s="58">
        <f t="shared" si="2"/>
        <v>54338</v>
      </c>
      <c r="V11" s="75" t="s">
        <v>83</v>
      </c>
      <c r="W11" s="75" t="s">
        <v>156</v>
      </c>
      <c r="X11" s="33" t="s">
        <v>84</v>
      </c>
      <c r="Y11" s="60" t="s">
        <v>151</v>
      </c>
      <c r="Z11" s="61" t="s">
        <v>79</v>
      </c>
      <c r="AZ11" s="2"/>
      <c r="BA11" s="2"/>
      <c r="BB11" s="2"/>
    </row>
    <row r="12" spans="1:54" ht="47.25" customHeight="1" x14ac:dyDescent="0.2">
      <c r="A12" s="81" t="s">
        <v>144</v>
      </c>
      <c r="B12" s="79" t="s">
        <v>157</v>
      </c>
      <c r="C12" s="75" t="s">
        <v>120</v>
      </c>
      <c r="D12" s="56">
        <v>400000</v>
      </c>
      <c r="E12" s="57">
        <f t="shared" si="3"/>
        <v>300000</v>
      </c>
      <c r="F12" s="56">
        <v>0</v>
      </c>
      <c r="G12" s="56">
        <v>50000</v>
      </c>
      <c r="H12" s="56">
        <v>50000</v>
      </c>
      <c r="I12" s="58">
        <f t="shared" si="0"/>
        <v>100000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8">
        <f>SUM(J12:Q12)</f>
        <v>0</v>
      </c>
      <c r="S12" s="56">
        <v>100000</v>
      </c>
      <c r="T12" s="56">
        <v>100000</v>
      </c>
      <c r="U12" s="58">
        <f t="shared" si="2"/>
        <v>200000</v>
      </c>
      <c r="V12" s="75" t="s">
        <v>153</v>
      </c>
      <c r="W12" s="75" t="s">
        <v>103</v>
      </c>
      <c r="X12" s="59" t="s">
        <v>82</v>
      </c>
      <c r="Y12" s="60" t="s">
        <v>150</v>
      </c>
      <c r="Z12" s="61" t="s">
        <v>79</v>
      </c>
      <c r="AZ12" s="2"/>
      <c r="BA12" s="2"/>
      <c r="BB12" s="2"/>
    </row>
    <row r="13" spans="1:54" ht="58.5" customHeight="1" x14ac:dyDescent="0.2">
      <c r="A13" s="81" t="s">
        <v>145</v>
      </c>
      <c r="B13" s="92" t="s">
        <v>172</v>
      </c>
      <c r="C13" s="76" t="s">
        <v>121</v>
      </c>
      <c r="D13" s="56">
        <v>60000</v>
      </c>
      <c r="E13" s="57">
        <f t="shared" si="3"/>
        <v>60000</v>
      </c>
      <c r="F13" s="56">
        <v>20000</v>
      </c>
      <c r="G13" s="56">
        <v>20000</v>
      </c>
      <c r="H13" s="56">
        <v>20000</v>
      </c>
      <c r="I13" s="58">
        <f t="shared" si="0"/>
        <v>60000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8">
        <f t="shared" si="1"/>
        <v>0</v>
      </c>
      <c r="S13" s="56">
        <v>0</v>
      </c>
      <c r="T13" s="56">
        <v>0</v>
      </c>
      <c r="U13" s="58">
        <f t="shared" si="2"/>
        <v>0</v>
      </c>
      <c r="V13" s="76" t="s">
        <v>153</v>
      </c>
      <c r="W13" s="76">
        <v>614500</v>
      </c>
      <c r="X13" s="59" t="s">
        <v>81</v>
      </c>
      <c r="Y13" s="60">
        <v>2017</v>
      </c>
      <c r="Z13" s="61" t="s">
        <v>79</v>
      </c>
      <c r="AZ13" s="2"/>
      <c r="BA13" s="2"/>
      <c r="BB13" s="2"/>
    </row>
    <row r="14" spans="1:54" ht="69" customHeight="1" x14ac:dyDescent="0.2">
      <c r="A14" s="81" t="s">
        <v>145</v>
      </c>
      <c r="B14" s="90" t="s">
        <v>173</v>
      </c>
      <c r="C14" s="75" t="s">
        <v>122</v>
      </c>
      <c r="D14" s="56">
        <v>50000</v>
      </c>
      <c r="E14" s="57">
        <f t="shared" si="3"/>
        <v>50000</v>
      </c>
      <c r="F14" s="56">
        <v>0</v>
      </c>
      <c r="G14" s="56">
        <v>0</v>
      </c>
      <c r="H14" s="56">
        <v>0</v>
      </c>
      <c r="I14" s="58">
        <f t="shared" si="0"/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8">
        <f t="shared" si="1"/>
        <v>0</v>
      </c>
      <c r="S14" s="56">
        <v>50000</v>
      </c>
      <c r="T14" s="56">
        <v>0</v>
      </c>
      <c r="U14" s="58">
        <f t="shared" si="2"/>
        <v>50000</v>
      </c>
      <c r="V14" s="75" t="s">
        <v>154</v>
      </c>
      <c r="W14" s="75" t="s">
        <v>162</v>
      </c>
      <c r="X14" s="59" t="s">
        <v>81</v>
      </c>
      <c r="Y14" s="60" t="s">
        <v>150</v>
      </c>
      <c r="Z14" s="61" t="s">
        <v>79</v>
      </c>
      <c r="AZ14" s="2"/>
      <c r="BA14" s="2"/>
      <c r="BB14" s="2"/>
    </row>
    <row r="15" spans="1:54" ht="90.75" customHeight="1" x14ac:dyDescent="0.2">
      <c r="A15" s="81" t="s">
        <v>146</v>
      </c>
      <c r="B15" s="90" t="s">
        <v>166</v>
      </c>
      <c r="C15" s="75" t="s">
        <v>124</v>
      </c>
      <c r="D15" s="56">
        <v>200000</v>
      </c>
      <c r="E15" s="57">
        <f t="shared" si="3"/>
        <v>200000</v>
      </c>
      <c r="F15" s="56">
        <v>35000</v>
      </c>
      <c r="G15" s="56">
        <v>35000</v>
      </c>
      <c r="H15" s="56">
        <v>0</v>
      </c>
      <c r="I15" s="58">
        <f t="shared" si="0"/>
        <v>70000</v>
      </c>
      <c r="J15" s="56">
        <v>0</v>
      </c>
      <c r="K15" s="56">
        <v>65000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8">
        <f t="shared" si="1"/>
        <v>65000</v>
      </c>
      <c r="S15" s="56">
        <v>65000</v>
      </c>
      <c r="T15" s="56">
        <v>0</v>
      </c>
      <c r="U15" s="58">
        <f t="shared" si="2"/>
        <v>130000</v>
      </c>
      <c r="V15" s="34" t="s">
        <v>97</v>
      </c>
      <c r="W15" s="75" t="s">
        <v>160</v>
      </c>
      <c r="X15" s="33" t="s">
        <v>84</v>
      </c>
      <c r="Y15" s="60" t="s">
        <v>149</v>
      </c>
      <c r="Z15" s="61" t="s">
        <v>80</v>
      </c>
      <c r="AZ15" s="2"/>
      <c r="BA15" s="2"/>
      <c r="BB15" s="2"/>
    </row>
    <row r="16" spans="1:54" ht="81" customHeight="1" x14ac:dyDescent="0.2">
      <c r="A16" s="81" t="s">
        <v>146</v>
      </c>
      <c r="B16" s="92" t="s">
        <v>142</v>
      </c>
      <c r="C16" s="76" t="s">
        <v>174</v>
      </c>
      <c r="D16" s="56">
        <v>2000000</v>
      </c>
      <c r="E16" s="57">
        <f t="shared" si="3"/>
        <v>1806750</v>
      </c>
      <c r="F16" s="56">
        <v>64000</v>
      </c>
      <c r="G16" s="56">
        <v>0</v>
      </c>
      <c r="H16" s="56">
        <v>0</v>
      </c>
      <c r="I16" s="58">
        <f t="shared" si="0"/>
        <v>64000</v>
      </c>
      <c r="J16" s="56">
        <v>0</v>
      </c>
      <c r="K16" s="56">
        <v>430000</v>
      </c>
      <c r="L16" s="56">
        <v>0</v>
      </c>
      <c r="M16" s="56">
        <v>0</v>
      </c>
      <c r="N16" s="56">
        <v>0</v>
      </c>
      <c r="O16" s="56">
        <v>0</v>
      </c>
      <c r="P16" s="56">
        <v>312750</v>
      </c>
      <c r="Q16" s="56">
        <v>0</v>
      </c>
      <c r="R16" s="58">
        <f t="shared" si="1"/>
        <v>742750</v>
      </c>
      <c r="S16" s="56">
        <v>500000</v>
      </c>
      <c r="T16" s="56">
        <v>500000</v>
      </c>
      <c r="U16" s="58">
        <f t="shared" si="2"/>
        <v>1742750</v>
      </c>
      <c r="V16" s="34" t="s">
        <v>85</v>
      </c>
      <c r="W16" s="76" t="s">
        <v>105</v>
      </c>
      <c r="X16" s="33" t="s">
        <v>85</v>
      </c>
      <c r="Y16" s="60" t="s">
        <v>99</v>
      </c>
      <c r="Z16" s="61" t="s">
        <v>80</v>
      </c>
      <c r="AZ16" s="2"/>
      <c r="BA16" s="2"/>
      <c r="BB16" s="2"/>
    </row>
    <row r="17" spans="1:54" ht="64.5" customHeight="1" x14ac:dyDescent="0.2">
      <c r="A17" s="93" t="s">
        <v>147</v>
      </c>
      <c r="B17" s="90" t="s">
        <v>175</v>
      </c>
      <c r="C17" s="75" t="s">
        <v>125</v>
      </c>
      <c r="D17" s="56">
        <v>45000</v>
      </c>
      <c r="E17" s="57">
        <f t="shared" si="3"/>
        <v>45000</v>
      </c>
      <c r="F17" s="56">
        <v>0</v>
      </c>
      <c r="G17" s="56">
        <v>0</v>
      </c>
      <c r="H17" s="56">
        <v>0</v>
      </c>
      <c r="I17" s="58">
        <f t="shared" si="0"/>
        <v>0</v>
      </c>
      <c r="J17" s="56">
        <v>0</v>
      </c>
      <c r="K17" s="56">
        <v>15600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8">
        <f t="shared" si="1"/>
        <v>15600</v>
      </c>
      <c r="S17" s="56">
        <v>29400</v>
      </c>
      <c r="T17" s="56">
        <v>0</v>
      </c>
      <c r="U17" s="58">
        <f t="shared" si="2"/>
        <v>45000</v>
      </c>
      <c r="V17" s="34" t="s">
        <v>96</v>
      </c>
      <c r="W17" s="75" t="s">
        <v>106</v>
      </c>
      <c r="X17" s="33" t="s">
        <v>85</v>
      </c>
      <c r="Y17" s="60" t="s">
        <v>99</v>
      </c>
      <c r="Z17" s="61" t="s">
        <v>80</v>
      </c>
      <c r="AZ17" s="2"/>
      <c r="BA17" s="2"/>
      <c r="BB17" s="2"/>
    </row>
    <row r="18" spans="1:54" ht="58.5" customHeight="1" x14ac:dyDescent="0.2">
      <c r="A18" s="93" t="s">
        <v>197</v>
      </c>
      <c r="B18" s="89" t="s">
        <v>198</v>
      </c>
      <c r="C18" s="75" t="s">
        <v>203</v>
      </c>
      <c r="D18" s="56">
        <v>50000</v>
      </c>
      <c r="E18" s="57">
        <f>I18+U18</f>
        <v>37500</v>
      </c>
      <c r="F18" s="56">
        <v>12500</v>
      </c>
      <c r="G18" s="56">
        <v>12500</v>
      </c>
      <c r="H18" s="56">
        <v>12500</v>
      </c>
      <c r="I18" s="58">
        <f>SUM(F18:H18)</f>
        <v>37500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8">
        <f>SUM(J18:Q18)</f>
        <v>0</v>
      </c>
      <c r="S18" s="56">
        <v>0</v>
      </c>
      <c r="T18" s="56">
        <v>0</v>
      </c>
      <c r="U18" s="58">
        <f>SUM(R18:T18)</f>
        <v>0</v>
      </c>
      <c r="V18" s="75" t="s">
        <v>152</v>
      </c>
      <c r="W18" s="75">
        <v>614400</v>
      </c>
      <c r="X18" s="33" t="s">
        <v>85</v>
      </c>
      <c r="Y18" s="60">
        <v>2017</v>
      </c>
      <c r="Z18" s="61" t="s">
        <v>79</v>
      </c>
      <c r="AZ18" s="2"/>
      <c r="BA18" s="2"/>
      <c r="BB18" s="2"/>
    </row>
    <row r="19" spans="1:54" ht="60.75" customHeight="1" x14ac:dyDescent="0.2">
      <c r="A19" s="93" t="s">
        <v>197</v>
      </c>
      <c r="B19" s="89" t="s">
        <v>199</v>
      </c>
      <c r="C19" s="75" t="s">
        <v>204</v>
      </c>
      <c r="D19" s="56">
        <v>33000</v>
      </c>
      <c r="E19" s="57">
        <f>I19+U19</f>
        <v>24750</v>
      </c>
      <c r="F19" s="56">
        <v>8250</v>
      </c>
      <c r="G19" s="56">
        <v>8250</v>
      </c>
      <c r="H19" s="56">
        <v>8250</v>
      </c>
      <c r="I19" s="58">
        <f>SUM(F19:H19)</f>
        <v>24750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8">
        <f>SUM(J19:Q19)</f>
        <v>0</v>
      </c>
      <c r="S19" s="56">
        <v>0</v>
      </c>
      <c r="T19" s="56">
        <v>0</v>
      </c>
      <c r="U19" s="58">
        <f>SUM(R19:T19)</f>
        <v>0</v>
      </c>
      <c r="V19" s="33" t="s">
        <v>96</v>
      </c>
      <c r="W19" s="75">
        <v>614129</v>
      </c>
      <c r="X19" s="33" t="s">
        <v>85</v>
      </c>
      <c r="Y19" s="60">
        <v>2017</v>
      </c>
      <c r="Z19" s="61" t="s">
        <v>79</v>
      </c>
      <c r="AZ19" s="2"/>
      <c r="BA19" s="2"/>
      <c r="BB19" s="2"/>
    </row>
    <row r="20" spans="1:54" ht="93.75" customHeight="1" x14ac:dyDescent="0.2">
      <c r="A20" s="93" t="s">
        <v>197</v>
      </c>
      <c r="B20" s="90" t="s">
        <v>200</v>
      </c>
      <c r="C20" s="75" t="s">
        <v>123</v>
      </c>
      <c r="D20" s="56">
        <v>10000</v>
      </c>
      <c r="E20" s="57">
        <f>I20+U20</f>
        <v>10000</v>
      </c>
      <c r="F20" s="56">
        <v>0</v>
      </c>
      <c r="G20" s="56">
        <v>0</v>
      </c>
      <c r="H20" s="56">
        <v>0</v>
      </c>
      <c r="I20" s="58">
        <f>SUM(F20:H20)</f>
        <v>0</v>
      </c>
      <c r="J20" s="56">
        <v>0</v>
      </c>
      <c r="K20" s="56">
        <v>5000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8">
        <f>SUM(J20:Q20)</f>
        <v>5000</v>
      </c>
      <c r="S20" s="56">
        <v>5000</v>
      </c>
      <c r="T20" s="56">
        <v>0</v>
      </c>
      <c r="U20" s="58">
        <f>SUM(R20:T20)</f>
        <v>10000</v>
      </c>
      <c r="V20" s="34" t="s">
        <v>96</v>
      </c>
      <c r="W20" s="75" t="s">
        <v>104</v>
      </c>
      <c r="X20" s="33" t="s">
        <v>85</v>
      </c>
      <c r="Y20" s="60" t="s">
        <v>100</v>
      </c>
      <c r="Z20" s="61" t="s">
        <v>79</v>
      </c>
      <c r="AZ20" s="2"/>
      <c r="BA20" s="2"/>
      <c r="BB20" s="2"/>
    </row>
    <row r="21" spans="1:54" ht="93.75" customHeight="1" x14ac:dyDescent="0.2">
      <c r="A21" s="93" t="s">
        <v>147</v>
      </c>
      <c r="B21" s="90" t="s">
        <v>201</v>
      </c>
      <c r="C21" s="75" t="s">
        <v>126</v>
      </c>
      <c r="D21" s="56">
        <v>16000</v>
      </c>
      <c r="E21" s="57">
        <f t="shared" si="3"/>
        <v>16000</v>
      </c>
      <c r="F21" s="56">
        <v>5500</v>
      </c>
      <c r="G21" s="56">
        <v>0</v>
      </c>
      <c r="H21" s="56">
        <v>0</v>
      </c>
      <c r="I21" s="58">
        <f t="shared" si="0"/>
        <v>5500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5500</v>
      </c>
      <c r="Q21" s="56">
        <v>0</v>
      </c>
      <c r="R21" s="58">
        <f t="shared" si="1"/>
        <v>5500</v>
      </c>
      <c r="S21" s="56">
        <v>5000</v>
      </c>
      <c r="T21" s="56">
        <v>0</v>
      </c>
      <c r="U21" s="58">
        <f t="shared" si="2"/>
        <v>10500</v>
      </c>
      <c r="V21" s="34" t="s">
        <v>95</v>
      </c>
      <c r="W21" s="75" t="s">
        <v>158</v>
      </c>
      <c r="X21" s="33" t="s">
        <v>85</v>
      </c>
      <c r="Y21" s="60" t="s">
        <v>149</v>
      </c>
      <c r="Z21" s="61" t="s">
        <v>80</v>
      </c>
      <c r="AZ21" s="2"/>
      <c r="BA21" s="2"/>
      <c r="BB21" s="2"/>
    </row>
    <row r="22" spans="1:54" ht="126.75" customHeight="1" x14ac:dyDescent="0.2">
      <c r="A22" s="83" t="s">
        <v>148</v>
      </c>
      <c r="B22" s="90" t="s">
        <v>207</v>
      </c>
      <c r="C22" s="75" t="s">
        <v>127</v>
      </c>
      <c r="D22" s="56">
        <v>378660</v>
      </c>
      <c r="E22" s="57">
        <f t="shared" si="3"/>
        <v>258995</v>
      </c>
      <c r="F22" s="56">
        <v>39665</v>
      </c>
      <c r="G22" s="56">
        <v>49665</v>
      </c>
      <c r="H22" s="56">
        <v>69665</v>
      </c>
      <c r="I22" s="58">
        <f t="shared" si="0"/>
        <v>158995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20000</v>
      </c>
      <c r="Q22" s="56">
        <v>0</v>
      </c>
      <c r="R22" s="58">
        <f t="shared" si="1"/>
        <v>20000</v>
      </c>
      <c r="S22" s="56">
        <v>30000</v>
      </c>
      <c r="T22" s="56">
        <v>50000</v>
      </c>
      <c r="U22" s="58">
        <f t="shared" si="2"/>
        <v>100000</v>
      </c>
      <c r="V22" s="34" t="s">
        <v>94</v>
      </c>
      <c r="W22" s="75">
        <v>613327</v>
      </c>
      <c r="X22" s="34" t="str">
        <f>'[1]Plan2017-2019'!X44</f>
        <v>Služba za prostorno uređenje,katastar, imov.-pravne poslove i stambeno komunalnu djelatnost</v>
      </c>
      <c r="Y22" s="60">
        <v>2017</v>
      </c>
      <c r="Z22" s="61" t="s">
        <v>80</v>
      </c>
      <c r="AZ22" s="2"/>
      <c r="BA22" s="2"/>
      <c r="BB22" s="2"/>
    </row>
    <row r="23" spans="1:54" ht="60.75" customHeight="1" x14ac:dyDescent="0.2">
      <c r="A23" s="83" t="s">
        <v>148</v>
      </c>
      <c r="B23" s="90" t="s">
        <v>176</v>
      </c>
      <c r="C23" s="75" t="s">
        <v>128</v>
      </c>
      <c r="D23" s="56">
        <v>50000</v>
      </c>
      <c r="E23" s="57">
        <f t="shared" si="3"/>
        <v>35000</v>
      </c>
      <c r="F23" s="56">
        <v>5000</v>
      </c>
      <c r="G23" s="56">
        <v>18750</v>
      </c>
      <c r="H23" s="56">
        <v>0</v>
      </c>
      <c r="I23" s="58">
        <f t="shared" si="0"/>
        <v>23750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8">
        <f t="shared" si="1"/>
        <v>0</v>
      </c>
      <c r="S23" s="56">
        <v>11250</v>
      </c>
      <c r="T23" s="56">
        <v>0</v>
      </c>
      <c r="U23" s="58">
        <f t="shared" si="2"/>
        <v>11250</v>
      </c>
      <c r="V23" s="34" t="s">
        <v>94</v>
      </c>
      <c r="W23" s="75" t="s">
        <v>107</v>
      </c>
      <c r="X23" s="34" t="str">
        <f>'[1]Plan2017-2019'!X45</f>
        <v>Služba za prostorno uređenje,katastar, imov.-pravne poslove i stambeno komunalnu djelatnost</v>
      </c>
      <c r="Y23" s="60" t="s">
        <v>149</v>
      </c>
      <c r="Z23" s="61" t="s">
        <v>80</v>
      </c>
      <c r="AZ23" s="2"/>
      <c r="BA23" s="2"/>
      <c r="BB23" s="2"/>
    </row>
    <row r="24" spans="1:54" ht="58.5" customHeight="1" x14ac:dyDescent="0.2">
      <c r="A24" s="83" t="s">
        <v>148</v>
      </c>
      <c r="B24" s="92" t="s">
        <v>177</v>
      </c>
      <c r="C24" s="76" t="s">
        <v>129</v>
      </c>
      <c r="D24" s="56">
        <v>40000</v>
      </c>
      <c r="E24" s="57">
        <f t="shared" si="3"/>
        <v>40000</v>
      </c>
      <c r="F24" s="56">
        <v>10000</v>
      </c>
      <c r="G24" s="56">
        <v>20000</v>
      </c>
      <c r="H24" s="56">
        <v>10000</v>
      </c>
      <c r="I24" s="58">
        <f t="shared" si="0"/>
        <v>40000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8">
        <f t="shared" si="1"/>
        <v>0</v>
      </c>
      <c r="S24" s="56"/>
      <c r="T24" s="56"/>
      <c r="U24" s="58">
        <f t="shared" si="2"/>
        <v>0</v>
      </c>
      <c r="V24" s="34" t="s">
        <v>94</v>
      </c>
      <c r="W24" s="75" t="s">
        <v>161</v>
      </c>
      <c r="X24" s="34" t="str">
        <f>'[1]Plan2017-2019'!X47</f>
        <v>Služba za prostorno uređenje,katastar, imov.-pravne poslove i stambeno komunalnu djelatnost</v>
      </c>
      <c r="Y24" s="60">
        <v>2017</v>
      </c>
      <c r="Z24" s="61" t="s">
        <v>80</v>
      </c>
      <c r="AZ24" s="2"/>
      <c r="BA24" s="2"/>
      <c r="BB24" s="2"/>
    </row>
    <row r="25" spans="1:54" ht="60.75" customHeight="1" x14ac:dyDescent="0.2">
      <c r="A25" s="83" t="s">
        <v>148</v>
      </c>
      <c r="B25" s="90" t="s">
        <v>178</v>
      </c>
      <c r="C25" s="75" t="s">
        <v>205</v>
      </c>
      <c r="D25" s="56">
        <v>74000</v>
      </c>
      <c r="E25" s="57">
        <f t="shared" si="3"/>
        <v>54000</v>
      </c>
      <c r="F25" s="56">
        <v>7000</v>
      </c>
      <c r="G25" s="56">
        <v>10000</v>
      </c>
      <c r="H25" s="56">
        <v>10000</v>
      </c>
      <c r="I25" s="58">
        <f t="shared" si="0"/>
        <v>27000</v>
      </c>
      <c r="J25" s="56">
        <v>0</v>
      </c>
      <c r="K25" s="56">
        <v>7000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8">
        <f t="shared" si="1"/>
        <v>7000</v>
      </c>
      <c r="S25" s="56">
        <v>10000</v>
      </c>
      <c r="T25" s="56">
        <v>10000</v>
      </c>
      <c r="U25" s="58">
        <f t="shared" si="2"/>
        <v>27000</v>
      </c>
      <c r="V25" s="34" t="s">
        <v>94</v>
      </c>
      <c r="W25" s="75" t="s">
        <v>108</v>
      </c>
      <c r="X25" s="34" t="str">
        <f>'[1]Plan2017-2019'!X48</f>
        <v>Služba za prostorno uređenje,katastar, imov.-pravne poslove i stambeno komunalnu djelatnost</v>
      </c>
      <c r="Y25" s="60" t="s">
        <v>149</v>
      </c>
      <c r="Z25" s="61" t="s">
        <v>80</v>
      </c>
      <c r="AZ25" s="2"/>
      <c r="BA25" s="2"/>
      <c r="BB25" s="2"/>
    </row>
    <row r="26" spans="1:54" ht="54" customHeight="1" x14ac:dyDescent="0.2">
      <c r="A26" s="83" t="s">
        <v>148</v>
      </c>
      <c r="B26" s="90" t="s">
        <v>179</v>
      </c>
      <c r="C26" s="78" t="s">
        <v>130</v>
      </c>
      <c r="D26" s="56">
        <v>90000</v>
      </c>
      <c r="E26" s="57">
        <f t="shared" si="3"/>
        <v>67500</v>
      </c>
      <c r="F26" s="56">
        <v>7500</v>
      </c>
      <c r="G26" s="56">
        <v>7500</v>
      </c>
      <c r="H26" s="56">
        <v>7500</v>
      </c>
      <c r="I26" s="58">
        <f t="shared" si="0"/>
        <v>22500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15000</v>
      </c>
      <c r="R26" s="58">
        <f t="shared" si="1"/>
        <v>15000</v>
      </c>
      <c r="S26" s="56">
        <v>15000</v>
      </c>
      <c r="T26" s="56">
        <v>15000</v>
      </c>
      <c r="U26" s="58">
        <f t="shared" si="2"/>
        <v>45000</v>
      </c>
      <c r="V26" s="34" t="s">
        <v>93</v>
      </c>
      <c r="W26" s="75" t="s">
        <v>109</v>
      </c>
      <c r="X26" s="34" t="str">
        <f>'[1]Plan2017-2019'!X49</f>
        <v>Služba za obrt, razvoj i poljoprivredu</v>
      </c>
      <c r="Y26" s="60" t="s">
        <v>99</v>
      </c>
      <c r="Z26" s="61" t="s">
        <v>80</v>
      </c>
      <c r="AZ26" s="2"/>
      <c r="BA26" s="2"/>
      <c r="BB26" s="2"/>
    </row>
    <row r="27" spans="1:54" ht="61.5" customHeight="1" x14ac:dyDescent="0.2">
      <c r="A27" s="83" t="s">
        <v>148</v>
      </c>
      <c r="B27" s="89" t="s">
        <v>180</v>
      </c>
      <c r="C27" s="75" t="s">
        <v>131</v>
      </c>
      <c r="D27" s="56">
        <v>53000</v>
      </c>
      <c r="E27" s="57">
        <f t="shared" si="3"/>
        <v>53000</v>
      </c>
      <c r="F27" s="56">
        <v>5300</v>
      </c>
      <c r="G27" s="56">
        <v>26500</v>
      </c>
      <c r="H27" s="85">
        <v>21200</v>
      </c>
      <c r="I27" s="58">
        <f t="shared" si="0"/>
        <v>53000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8">
        <f t="shared" si="1"/>
        <v>0</v>
      </c>
      <c r="S27" s="56">
        <v>0</v>
      </c>
      <c r="T27" s="56">
        <v>0</v>
      </c>
      <c r="U27" s="58">
        <f t="shared" si="2"/>
        <v>0</v>
      </c>
      <c r="V27" s="33" t="s">
        <v>84</v>
      </c>
      <c r="W27" s="75">
        <v>821521</v>
      </c>
      <c r="X27" s="33" t="s">
        <v>84</v>
      </c>
      <c r="Y27" s="60">
        <v>2017</v>
      </c>
      <c r="Z27" s="61" t="s">
        <v>80</v>
      </c>
      <c r="AZ27" s="2"/>
      <c r="BA27" s="2"/>
      <c r="BB27" s="2"/>
    </row>
    <row r="28" spans="1:54" ht="72.75" customHeight="1" x14ac:dyDescent="0.2">
      <c r="A28" s="87" t="s">
        <v>186</v>
      </c>
      <c r="B28" s="80" t="s">
        <v>155</v>
      </c>
      <c r="C28" s="77" t="s">
        <v>132</v>
      </c>
      <c r="D28" s="56">
        <v>250000</v>
      </c>
      <c r="E28" s="57">
        <f t="shared" si="3"/>
        <v>250000</v>
      </c>
      <c r="F28" s="56">
        <v>75000</v>
      </c>
      <c r="G28" s="56">
        <v>0</v>
      </c>
      <c r="H28" s="56">
        <v>0</v>
      </c>
      <c r="I28" s="58">
        <f t="shared" si="0"/>
        <v>75000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175000</v>
      </c>
      <c r="Q28" s="56">
        <v>0</v>
      </c>
      <c r="R28" s="58">
        <f t="shared" si="1"/>
        <v>175000</v>
      </c>
      <c r="S28" s="56">
        <v>0</v>
      </c>
      <c r="T28" s="56">
        <v>0</v>
      </c>
      <c r="U28" s="58">
        <f t="shared" si="2"/>
        <v>175000</v>
      </c>
      <c r="V28" s="34" t="s">
        <v>90</v>
      </c>
      <c r="W28" s="77" t="s">
        <v>110</v>
      </c>
      <c r="X28" s="33" t="s">
        <v>84</v>
      </c>
      <c r="Y28" s="60">
        <v>2017</v>
      </c>
      <c r="Z28" s="61" t="s">
        <v>78</v>
      </c>
      <c r="AZ28" s="2"/>
      <c r="BA28" s="2"/>
      <c r="BB28" s="2"/>
    </row>
    <row r="29" spans="1:54" ht="60.75" customHeight="1" x14ac:dyDescent="0.2">
      <c r="A29" s="87" t="s">
        <v>186</v>
      </c>
      <c r="B29" s="91" t="s">
        <v>181</v>
      </c>
      <c r="C29" s="77" t="s">
        <v>133</v>
      </c>
      <c r="D29" s="56">
        <v>60000</v>
      </c>
      <c r="E29" s="57">
        <f t="shared" si="3"/>
        <v>60000</v>
      </c>
      <c r="F29" s="56">
        <v>0</v>
      </c>
      <c r="G29" s="56">
        <v>12000</v>
      </c>
      <c r="H29" s="56">
        <v>12000</v>
      </c>
      <c r="I29" s="58">
        <f t="shared" si="0"/>
        <v>24000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8">
        <f t="shared" si="1"/>
        <v>0</v>
      </c>
      <c r="S29" s="56">
        <v>18000</v>
      </c>
      <c r="T29" s="56">
        <v>18000</v>
      </c>
      <c r="U29" s="58">
        <f t="shared" si="2"/>
        <v>36000</v>
      </c>
      <c r="V29" s="34" t="s">
        <v>90</v>
      </c>
      <c r="W29" s="77" t="s">
        <v>111</v>
      </c>
      <c r="X29" s="33" t="s">
        <v>84</v>
      </c>
      <c r="Y29" s="84" t="s">
        <v>165</v>
      </c>
      <c r="Z29" s="61" t="s">
        <v>78</v>
      </c>
      <c r="AZ29" s="2"/>
      <c r="BA29" s="2"/>
      <c r="BB29" s="2"/>
    </row>
    <row r="30" spans="1:54" ht="75" customHeight="1" x14ac:dyDescent="0.2">
      <c r="A30" s="83" t="s">
        <v>186</v>
      </c>
      <c r="B30" s="90" t="s">
        <v>182</v>
      </c>
      <c r="C30" s="75" t="s">
        <v>134</v>
      </c>
      <c r="D30" s="56">
        <v>35000</v>
      </c>
      <c r="E30" s="57">
        <f t="shared" si="3"/>
        <v>35000</v>
      </c>
      <c r="F30" s="56">
        <v>35000</v>
      </c>
      <c r="G30" s="56">
        <v>0</v>
      </c>
      <c r="H30" s="56">
        <v>0</v>
      </c>
      <c r="I30" s="58">
        <f t="shared" si="0"/>
        <v>35000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8">
        <f t="shared" si="1"/>
        <v>0</v>
      </c>
      <c r="S30" s="56">
        <v>0</v>
      </c>
      <c r="T30" s="56">
        <v>0</v>
      </c>
      <c r="U30" s="58">
        <f t="shared" si="2"/>
        <v>0</v>
      </c>
      <c r="V30" s="34" t="s">
        <v>90</v>
      </c>
      <c r="W30" s="75">
        <v>821224</v>
      </c>
      <c r="X30" s="33" t="s">
        <v>84</v>
      </c>
      <c r="Y30" s="60">
        <v>2017</v>
      </c>
      <c r="Z30" s="61" t="s">
        <v>78</v>
      </c>
      <c r="AZ30" s="2"/>
      <c r="BA30" s="2"/>
      <c r="BB30" s="2"/>
    </row>
    <row r="31" spans="1:54" ht="81" customHeight="1" x14ac:dyDescent="0.2">
      <c r="A31" s="83" t="s">
        <v>186</v>
      </c>
      <c r="B31" s="90" t="s">
        <v>183</v>
      </c>
      <c r="C31" s="75" t="s">
        <v>135</v>
      </c>
      <c r="D31" s="56">
        <v>2000</v>
      </c>
      <c r="E31" s="57">
        <f t="shared" si="3"/>
        <v>2000</v>
      </c>
      <c r="F31" s="56">
        <v>0</v>
      </c>
      <c r="G31" s="56">
        <v>0</v>
      </c>
      <c r="H31" s="56">
        <v>0</v>
      </c>
      <c r="I31" s="58">
        <f t="shared" si="0"/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2000</v>
      </c>
      <c r="R31" s="58">
        <f t="shared" si="1"/>
        <v>2000</v>
      </c>
      <c r="S31" s="56">
        <v>0</v>
      </c>
      <c r="T31" s="56">
        <v>0</v>
      </c>
      <c r="U31" s="58">
        <f t="shared" si="2"/>
        <v>2000</v>
      </c>
      <c r="V31" s="34" t="s">
        <v>92</v>
      </c>
      <c r="W31" s="75" t="s">
        <v>112</v>
      </c>
      <c r="X31" s="33" t="s">
        <v>84</v>
      </c>
      <c r="Y31" s="60" t="s">
        <v>99</v>
      </c>
      <c r="Z31" s="61" t="s">
        <v>78</v>
      </c>
      <c r="AZ31" s="2"/>
      <c r="BA31" s="2"/>
      <c r="BB31" s="2"/>
    </row>
    <row r="32" spans="1:54" ht="91.5" customHeight="1" x14ac:dyDescent="0.2">
      <c r="A32" s="83" t="s">
        <v>186</v>
      </c>
      <c r="B32" s="90" t="s">
        <v>184</v>
      </c>
      <c r="C32" s="75" t="s">
        <v>136</v>
      </c>
      <c r="D32" s="56">
        <v>3300000</v>
      </c>
      <c r="E32" s="57">
        <f t="shared" si="3"/>
        <v>3300000</v>
      </c>
      <c r="F32" s="56">
        <v>400000</v>
      </c>
      <c r="G32" s="56">
        <v>100000</v>
      </c>
      <c r="H32" s="56">
        <v>100000</v>
      </c>
      <c r="I32" s="58">
        <f t="shared" si="0"/>
        <v>600000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900000</v>
      </c>
      <c r="Q32" s="56">
        <v>0</v>
      </c>
      <c r="R32" s="58">
        <f t="shared" si="1"/>
        <v>900000</v>
      </c>
      <c r="S32" s="56">
        <v>900000</v>
      </c>
      <c r="T32" s="56">
        <v>900000</v>
      </c>
      <c r="U32" s="58">
        <f t="shared" si="2"/>
        <v>2700000</v>
      </c>
      <c r="V32" s="34" t="s">
        <v>92</v>
      </c>
      <c r="W32" s="75" t="s">
        <v>113</v>
      </c>
      <c r="X32" s="33" t="s">
        <v>84</v>
      </c>
      <c r="Y32" s="60" t="s">
        <v>98</v>
      </c>
      <c r="Z32" s="61" t="s">
        <v>78</v>
      </c>
      <c r="AZ32" s="2"/>
      <c r="BA32" s="2"/>
      <c r="BB32" s="2"/>
    </row>
    <row r="33" spans="1:54" ht="72" customHeight="1" x14ac:dyDescent="0.2">
      <c r="A33" s="83" t="s">
        <v>186</v>
      </c>
      <c r="B33" s="89" t="s">
        <v>185</v>
      </c>
      <c r="C33" s="75" t="s">
        <v>137</v>
      </c>
      <c r="D33" s="56">
        <v>50000</v>
      </c>
      <c r="E33" s="57">
        <f t="shared" si="3"/>
        <v>50000</v>
      </c>
      <c r="F33" s="56">
        <v>50000</v>
      </c>
      <c r="G33" s="56">
        <v>0</v>
      </c>
      <c r="H33" s="56">
        <v>0</v>
      </c>
      <c r="I33" s="58">
        <f t="shared" si="0"/>
        <v>50000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8">
        <f t="shared" si="1"/>
        <v>0</v>
      </c>
      <c r="S33" s="56">
        <v>0</v>
      </c>
      <c r="T33" s="56">
        <v>0</v>
      </c>
      <c r="U33" s="58">
        <f t="shared" si="2"/>
        <v>0</v>
      </c>
      <c r="V33" s="34" t="s">
        <v>92</v>
      </c>
      <c r="W33" s="75">
        <v>821224</v>
      </c>
      <c r="X33" s="33" t="s">
        <v>84</v>
      </c>
      <c r="Y33" s="60">
        <v>2017</v>
      </c>
      <c r="Z33" s="61" t="s">
        <v>78</v>
      </c>
      <c r="AZ33" s="2"/>
      <c r="BA33" s="2"/>
      <c r="BB33" s="2"/>
    </row>
    <row r="34" spans="1:54" ht="70.5" customHeight="1" x14ac:dyDescent="0.2">
      <c r="A34" s="87" t="s">
        <v>186</v>
      </c>
      <c r="B34" s="94" t="s">
        <v>187</v>
      </c>
      <c r="C34" s="77" t="s">
        <v>138</v>
      </c>
      <c r="D34" s="56">
        <v>20000</v>
      </c>
      <c r="E34" s="57">
        <f t="shared" si="3"/>
        <v>15000</v>
      </c>
      <c r="F34" s="56">
        <v>0</v>
      </c>
      <c r="G34" s="56">
        <v>0</v>
      </c>
      <c r="H34" s="56">
        <v>0</v>
      </c>
      <c r="I34" s="58">
        <f t="shared" si="0"/>
        <v>0</v>
      </c>
      <c r="J34" s="56">
        <v>0</v>
      </c>
      <c r="K34" s="56">
        <v>0</v>
      </c>
      <c r="L34" s="56">
        <v>0</v>
      </c>
      <c r="M34" s="56">
        <v>5000</v>
      </c>
      <c r="N34" s="56">
        <v>0</v>
      </c>
      <c r="O34" s="56">
        <v>0</v>
      </c>
      <c r="P34" s="56">
        <v>0</v>
      </c>
      <c r="Q34" s="56">
        <v>0</v>
      </c>
      <c r="R34" s="58">
        <f t="shared" si="1"/>
        <v>5000</v>
      </c>
      <c r="S34" s="56">
        <v>5000</v>
      </c>
      <c r="T34" s="56">
        <v>5000</v>
      </c>
      <c r="U34" s="58">
        <f t="shared" si="2"/>
        <v>15000</v>
      </c>
      <c r="V34" s="34" t="s">
        <v>90</v>
      </c>
      <c r="W34" s="77" t="s">
        <v>163</v>
      </c>
      <c r="X34" s="33" t="s">
        <v>84</v>
      </c>
      <c r="Y34" s="60" t="s">
        <v>100</v>
      </c>
      <c r="Z34" s="61" t="s">
        <v>78</v>
      </c>
      <c r="AZ34" s="2"/>
      <c r="BA34" s="2"/>
      <c r="BB34" s="2"/>
    </row>
    <row r="35" spans="1:54" ht="59.25" customHeight="1" x14ac:dyDescent="0.2">
      <c r="A35" s="83" t="s">
        <v>188</v>
      </c>
      <c r="B35" s="89" t="s">
        <v>189</v>
      </c>
      <c r="C35" s="75" t="s">
        <v>206</v>
      </c>
      <c r="D35" s="56">
        <v>360000</v>
      </c>
      <c r="E35" s="57">
        <f t="shared" si="3"/>
        <v>240000</v>
      </c>
      <c r="F35" s="56">
        <v>40000</v>
      </c>
      <c r="G35" s="56">
        <v>80000</v>
      </c>
      <c r="H35" s="56">
        <v>120000</v>
      </c>
      <c r="I35" s="58">
        <f t="shared" si="0"/>
        <v>240000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8">
        <f t="shared" si="1"/>
        <v>0</v>
      </c>
      <c r="S35" s="56">
        <v>0</v>
      </c>
      <c r="T35" s="56">
        <v>0</v>
      </c>
      <c r="U35" s="58">
        <f t="shared" si="2"/>
        <v>0</v>
      </c>
      <c r="V35" s="34" t="s">
        <v>89</v>
      </c>
      <c r="W35" s="75" t="s">
        <v>114</v>
      </c>
      <c r="X35" s="33" t="s">
        <v>195</v>
      </c>
      <c r="Y35" s="60">
        <v>2018</v>
      </c>
      <c r="Z35" s="61" t="s">
        <v>78</v>
      </c>
      <c r="AZ35" s="2"/>
      <c r="BA35" s="2"/>
      <c r="BB35" s="2"/>
    </row>
    <row r="36" spans="1:54" ht="60" customHeight="1" x14ac:dyDescent="0.2">
      <c r="A36" s="87" t="s">
        <v>188</v>
      </c>
      <c r="B36" s="94" t="s">
        <v>208</v>
      </c>
      <c r="C36" s="77" t="s">
        <v>139</v>
      </c>
      <c r="D36" s="56">
        <v>205000</v>
      </c>
      <c r="E36" s="57">
        <f t="shared" si="3"/>
        <v>105000</v>
      </c>
      <c r="F36" s="56">
        <v>5000</v>
      </c>
      <c r="G36" s="56">
        <v>0</v>
      </c>
      <c r="H36" s="56">
        <v>0</v>
      </c>
      <c r="I36" s="58">
        <f t="shared" si="0"/>
        <v>5000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8">
        <f t="shared" si="1"/>
        <v>0</v>
      </c>
      <c r="S36" s="56">
        <v>50000</v>
      </c>
      <c r="T36" s="56">
        <v>50000</v>
      </c>
      <c r="U36" s="58">
        <f t="shared" si="2"/>
        <v>100000</v>
      </c>
      <c r="V36" s="34" t="s">
        <v>91</v>
      </c>
      <c r="W36" s="77" t="s">
        <v>115</v>
      </c>
      <c r="X36" s="33" t="s">
        <v>195</v>
      </c>
      <c r="Y36" s="60" t="s">
        <v>100</v>
      </c>
      <c r="Z36" s="61" t="s">
        <v>78</v>
      </c>
      <c r="AZ36" s="2"/>
      <c r="BA36" s="2"/>
      <c r="BB36" s="2"/>
    </row>
    <row r="37" spans="1:54" ht="57.75" customHeight="1" x14ac:dyDescent="0.2">
      <c r="A37" s="83" t="s">
        <v>188</v>
      </c>
      <c r="B37" s="89" t="s">
        <v>190</v>
      </c>
      <c r="C37" s="75" t="s">
        <v>140</v>
      </c>
      <c r="D37" s="56">
        <v>5000</v>
      </c>
      <c r="E37" s="57">
        <f t="shared" si="3"/>
        <v>5000</v>
      </c>
      <c r="F37" s="56">
        <v>0</v>
      </c>
      <c r="G37" s="56">
        <v>5000</v>
      </c>
      <c r="H37" s="56">
        <v>0</v>
      </c>
      <c r="I37" s="58">
        <f t="shared" si="0"/>
        <v>5000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8">
        <f t="shared" si="1"/>
        <v>0</v>
      </c>
      <c r="S37" s="56">
        <v>0</v>
      </c>
      <c r="T37" s="56">
        <v>0</v>
      </c>
      <c r="U37" s="58">
        <f t="shared" si="2"/>
        <v>0</v>
      </c>
      <c r="V37" s="34" t="s">
        <v>88</v>
      </c>
      <c r="W37" s="75">
        <v>821224</v>
      </c>
      <c r="X37" s="33" t="s">
        <v>195</v>
      </c>
      <c r="Y37" s="60">
        <v>2018</v>
      </c>
      <c r="Z37" s="61" t="s">
        <v>78</v>
      </c>
      <c r="AZ37" s="2"/>
      <c r="BA37" s="2"/>
      <c r="BB37" s="2"/>
    </row>
    <row r="38" spans="1:54" ht="63" customHeight="1" x14ac:dyDescent="0.2">
      <c r="A38" s="82" t="s">
        <v>191</v>
      </c>
      <c r="B38" s="90" t="s">
        <v>192</v>
      </c>
      <c r="C38" s="78" t="s">
        <v>141</v>
      </c>
      <c r="D38" s="56">
        <v>180000</v>
      </c>
      <c r="E38" s="57">
        <f t="shared" si="3"/>
        <v>180000</v>
      </c>
      <c r="F38" s="56">
        <v>50000</v>
      </c>
      <c r="G38" s="56">
        <v>0</v>
      </c>
      <c r="H38" s="56">
        <v>0</v>
      </c>
      <c r="I38" s="58">
        <f t="shared" si="0"/>
        <v>50000</v>
      </c>
      <c r="J38" s="56">
        <v>0</v>
      </c>
      <c r="K38" s="56">
        <v>60030</v>
      </c>
      <c r="L38" s="56">
        <v>0</v>
      </c>
      <c r="M38" s="56">
        <v>0</v>
      </c>
      <c r="N38" s="56">
        <v>0</v>
      </c>
      <c r="O38" s="56">
        <v>0</v>
      </c>
      <c r="P38" s="56">
        <v>60030</v>
      </c>
      <c r="Q38" s="56">
        <v>0</v>
      </c>
      <c r="R38" s="58">
        <v>130000</v>
      </c>
      <c r="S38" s="56">
        <v>0</v>
      </c>
      <c r="T38" s="56">
        <v>0</v>
      </c>
      <c r="U38" s="58">
        <f t="shared" si="2"/>
        <v>130000</v>
      </c>
      <c r="V38" s="34" t="s">
        <v>87</v>
      </c>
      <c r="W38" s="75" t="s">
        <v>116</v>
      </c>
      <c r="X38" s="34" t="s">
        <v>85</v>
      </c>
      <c r="Y38" s="60" t="s">
        <v>99</v>
      </c>
      <c r="Z38" s="61" t="s">
        <v>78</v>
      </c>
      <c r="AZ38" s="2"/>
      <c r="BA38" s="2"/>
      <c r="BB38" s="2"/>
    </row>
    <row r="39" spans="1:54" ht="60" customHeight="1" x14ac:dyDescent="0.2">
      <c r="A39" s="95" t="s">
        <v>191</v>
      </c>
      <c r="B39" s="88" t="s">
        <v>193</v>
      </c>
      <c r="C39" s="96" t="s">
        <v>194</v>
      </c>
      <c r="D39" s="56">
        <v>50000</v>
      </c>
      <c r="E39" s="57">
        <f>I39+U39</f>
        <v>50000</v>
      </c>
      <c r="F39" s="56">
        <v>0</v>
      </c>
      <c r="G39" s="56">
        <v>0</v>
      </c>
      <c r="H39" s="56">
        <v>0</v>
      </c>
      <c r="I39" s="58">
        <f t="shared" si="0"/>
        <v>0</v>
      </c>
      <c r="J39" s="56">
        <v>0</v>
      </c>
      <c r="K39" s="56">
        <v>25000</v>
      </c>
      <c r="L39" s="56">
        <v>0</v>
      </c>
      <c r="M39" s="56">
        <v>25000</v>
      </c>
      <c r="N39" s="56">
        <v>0</v>
      </c>
      <c r="O39" s="56">
        <v>0</v>
      </c>
      <c r="P39" s="56">
        <v>0</v>
      </c>
      <c r="Q39" s="56">
        <v>0</v>
      </c>
      <c r="R39" s="58">
        <f>SUM(J39:Q39)</f>
        <v>50000</v>
      </c>
      <c r="S39" s="56">
        <v>0</v>
      </c>
      <c r="T39" s="56">
        <v>0</v>
      </c>
      <c r="U39" s="58">
        <f>SUM(R39:T39)</f>
        <v>50000</v>
      </c>
      <c r="V39" s="34" t="s">
        <v>86</v>
      </c>
      <c r="W39" s="86" t="s">
        <v>164</v>
      </c>
      <c r="X39" s="33" t="s">
        <v>84</v>
      </c>
      <c r="Y39" s="60" t="s">
        <v>149</v>
      </c>
      <c r="Z39" s="61" t="s">
        <v>78</v>
      </c>
      <c r="AZ39" s="2"/>
      <c r="BA39" s="2"/>
      <c r="BB39" s="2"/>
    </row>
    <row r="40" spans="1:54" x14ac:dyDescent="0.2">
      <c r="A40" s="62"/>
      <c r="B40" s="63"/>
      <c r="C40" s="64"/>
      <c r="D40" s="65"/>
      <c r="E40" s="57">
        <f>SUM(I40+U40)</f>
        <v>0</v>
      </c>
      <c r="F40" s="66"/>
      <c r="G40" s="66"/>
      <c r="H40" s="66"/>
      <c r="I40" s="58">
        <f t="shared" si="0"/>
        <v>0</v>
      </c>
      <c r="J40" s="66"/>
      <c r="K40" s="66"/>
      <c r="L40" s="66"/>
      <c r="M40" s="66"/>
      <c r="N40" s="66"/>
      <c r="O40" s="66"/>
      <c r="P40" s="66"/>
      <c r="Q40" s="66"/>
      <c r="R40" s="58">
        <f>SUM(J40:Q40)</f>
        <v>0</v>
      </c>
      <c r="S40" s="67"/>
      <c r="T40" s="66"/>
      <c r="U40" s="58">
        <f>SUM(R40:T40)</f>
        <v>0</v>
      </c>
      <c r="V40" s="68"/>
      <c r="W40" s="69"/>
      <c r="X40" s="68"/>
      <c r="Y40" s="70"/>
      <c r="Z40" s="71"/>
      <c r="AZ40" s="2"/>
      <c r="BA40" s="2"/>
      <c r="BB40" s="2"/>
    </row>
    <row r="41" spans="1:54" ht="21" customHeight="1" x14ac:dyDescent="0.2">
      <c r="A41" s="109" t="s">
        <v>16</v>
      </c>
      <c r="B41" s="110"/>
      <c r="C41" s="72"/>
      <c r="D41" s="73">
        <f t="shared" ref="D41:U41" si="4">SUM(D7:D40)</f>
        <v>8837163</v>
      </c>
      <c r="E41" s="73">
        <f t="shared" si="4"/>
        <v>8053498</v>
      </c>
      <c r="F41" s="73">
        <f t="shared" si="4"/>
        <v>917215</v>
      </c>
      <c r="G41" s="73">
        <f t="shared" si="4"/>
        <v>558815</v>
      </c>
      <c r="H41" s="73">
        <f t="shared" si="4"/>
        <v>451115</v>
      </c>
      <c r="I41" s="73">
        <f t="shared" si="4"/>
        <v>1927145</v>
      </c>
      <c r="J41" s="73">
        <f t="shared" si="4"/>
        <v>0</v>
      </c>
      <c r="K41" s="73">
        <f t="shared" si="4"/>
        <v>662630</v>
      </c>
      <c r="L41" s="73">
        <f t="shared" si="4"/>
        <v>0</v>
      </c>
      <c r="M41" s="73">
        <f t="shared" si="4"/>
        <v>30000</v>
      </c>
      <c r="N41" s="73">
        <f t="shared" si="4"/>
        <v>10000</v>
      </c>
      <c r="O41" s="73">
        <f t="shared" si="4"/>
        <v>0</v>
      </c>
      <c r="P41" s="73">
        <f t="shared" si="4"/>
        <v>1575780</v>
      </c>
      <c r="Q41" s="73">
        <f t="shared" si="4"/>
        <v>17000</v>
      </c>
      <c r="R41" s="73">
        <f t="shared" si="4"/>
        <v>2305350</v>
      </c>
      <c r="S41" s="73">
        <f t="shared" si="4"/>
        <v>2115503</v>
      </c>
      <c r="T41" s="73">
        <f t="shared" si="4"/>
        <v>1705500</v>
      </c>
      <c r="U41" s="73">
        <f t="shared" si="4"/>
        <v>6126353</v>
      </c>
      <c r="V41" s="112"/>
      <c r="W41" s="113"/>
      <c r="X41" s="114"/>
      <c r="Y41" s="111"/>
      <c r="Z41" s="111"/>
      <c r="AZ41" s="2"/>
      <c r="BA41" s="2"/>
      <c r="BB41" s="2"/>
    </row>
    <row r="42" spans="1:54" x14ac:dyDescent="0.2">
      <c r="D42" s="4"/>
      <c r="F42" s="1"/>
      <c r="G42" s="4"/>
      <c r="I42" s="1"/>
      <c r="K42" s="3"/>
      <c r="L42" s="4"/>
      <c r="M42" s="4"/>
      <c r="N42" s="4"/>
      <c r="O42" s="4"/>
      <c r="P42" s="4"/>
      <c r="R42" s="4"/>
      <c r="T42" s="3"/>
      <c r="U42" s="4"/>
      <c r="AZ42" s="2"/>
      <c r="BA42" s="2"/>
      <c r="BB42" s="2"/>
    </row>
    <row r="43" spans="1:54" ht="30" customHeight="1" x14ac:dyDescent="0.2">
      <c r="A43" s="51" t="s">
        <v>71</v>
      </c>
      <c r="B43" s="52"/>
      <c r="C43" s="98" t="s">
        <v>56</v>
      </c>
      <c r="D43" s="98"/>
      <c r="E43" s="98"/>
      <c r="F43" s="27"/>
      <c r="G43" s="53"/>
      <c r="I43" s="1"/>
      <c r="Q43" s="10"/>
    </row>
    <row r="44" spans="1:54" ht="25.5" customHeight="1" x14ac:dyDescent="0.2">
      <c r="A44" s="97" t="s">
        <v>72</v>
      </c>
      <c r="B44" s="97"/>
      <c r="C44" s="99" t="s">
        <v>57</v>
      </c>
      <c r="D44" s="99"/>
      <c r="E44" s="99"/>
      <c r="F44" s="53"/>
      <c r="I44" s="1"/>
    </row>
    <row r="45" spans="1:54" ht="39.75" customHeight="1" x14ac:dyDescent="0.2">
      <c r="A45" s="97"/>
      <c r="B45" s="97"/>
      <c r="C45" s="99" t="s">
        <v>58</v>
      </c>
      <c r="D45" s="99"/>
      <c r="E45" s="99"/>
      <c r="F45" s="1"/>
      <c r="I45" s="1"/>
    </row>
    <row r="46" spans="1:54" ht="40.5" customHeight="1" x14ac:dyDescent="0.2">
      <c r="C46" s="99" t="s">
        <v>59</v>
      </c>
      <c r="D46" s="99"/>
      <c r="E46" s="99"/>
      <c r="F46" s="1"/>
      <c r="I46" s="1"/>
    </row>
    <row r="47" spans="1:54" ht="28.5" customHeight="1" x14ac:dyDescent="0.2">
      <c r="C47" s="99" t="s">
        <v>60</v>
      </c>
      <c r="D47" s="99"/>
      <c r="E47" s="99"/>
      <c r="F47" s="1"/>
      <c r="I47" s="1"/>
    </row>
    <row r="48" spans="1:54" x14ac:dyDescent="0.2">
      <c r="C48" s="26"/>
      <c r="F48" s="1"/>
      <c r="I48" s="1"/>
    </row>
    <row r="49" spans="3:9" x14ac:dyDescent="0.2">
      <c r="C49" s="26"/>
      <c r="F49" s="1"/>
      <c r="I49" s="1"/>
    </row>
    <row r="50" spans="3:9" x14ac:dyDescent="0.2">
      <c r="C50" s="26"/>
      <c r="F50" s="1"/>
      <c r="I50" s="1"/>
    </row>
    <row r="51" spans="3:9" x14ac:dyDescent="0.2">
      <c r="C51" s="26"/>
      <c r="F51" s="1"/>
      <c r="I51" s="1"/>
    </row>
    <row r="52" spans="3:9" x14ac:dyDescent="0.2">
      <c r="C52" s="26"/>
      <c r="F52" s="1"/>
      <c r="I52" s="1"/>
    </row>
    <row r="53" spans="3:9" x14ac:dyDescent="0.2">
      <c r="C53" s="26"/>
      <c r="F53" s="1"/>
      <c r="I53" s="1"/>
    </row>
    <row r="54" spans="3:9" x14ac:dyDescent="0.2">
      <c r="C54" s="26"/>
      <c r="F54" s="1"/>
      <c r="I54" s="1"/>
    </row>
    <row r="55" spans="3:9" x14ac:dyDescent="0.2">
      <c r="C55" s="26"/>
      <c r="F55" s="1"/>
      <c r="I55" s="1"/>
    </row>
    <row r="56" spans="3:9" x14ac:dyDescent="0.2">
      <c r="C56" s="26"/>
      <c r="F56" s="1"/>
      <c r="I56" s="1"/>
    </row>
    <row r="57" spans="3:9" x14ac:dyDescent="0.2">
      <c r="C57" s="26"/>
      <c r="F57" s="1"/>
      <c r="I57" s="1"/>
    </row>
    <row r="58" spans="3:9" x14ac:dyDescent="0.2">
      <c r="C58" s="26"/>
      <c r="F58" s="1"/>
      <c r="I58" s="1"/>
    </row>
    <row r="59" spans="3:9" x14ac:dyDescent="0.2">
      <c r="C59" s="26"/>
      <c r="F59" s="1"/>
      <c r="I59" s="1"/>
    </row>
    <row r="60" spans="3:9" x14ac:dyDescent="0.2">
      <c r="C60" s="26"/>
      <c r="F60" s="1"/>
      <c r="I60" s="1"/>
    </row>
    <row r="61" spans="3:9" x14ac:dyDescent="0.2">
      <c r="C61" s="26"/>
      <c r="F61" s="1"/>
      <c r="I61" s="1"/>
    </row>
    <row r="62" spans="3:9" x14ac:dyDescent="0.2">
      <c r="C62" s="26"/>
      <c r="F62" s="1"/>
      <c r="I62" s="1"/>
    </row>
    <row r="63" spans="3:9" x14ac:dyDescent="0.2">
      <c r="C63" s="26"/>
      <c r="F63" s="1"/>
      <c r="I63" s="1"/>
    </row>
    <row r="64" spans="3:9" x14ac:dyDescent="0.2">
      <c r="C64" s="26"/>
      <c r="F64" s="1"/>
      <c r="I64" s="1"/>
    </row>
    <row r="65" spans="6:9" x14ac:dyDescent="0.2">
      <c r="F65" s="1"/>
      <c r="I65" s="1"/>
    </row>
    <row r="66" spans="6:9" x14ac:dyDescent="0.2">
      <c r="F66" s="1"/>
      <c r="I66" s="1"/>
    </row>
    <row r="67" spans="6:9" x14ac:dyDescent="0.2">
      <c r="F67" s="1"/>
      <c r="I67" s="1"/>
    </row>
    <row r="68" spans="6:9" x14ac:dyDescent="0.2">
      <c r="F68" s="1"/>
      <c r="I68" s="1"/>
    </row>
    <row r="69" spans="6:9" x14ac:dyDescent="0.2">
      <c r="F69" s="1"/>
      <c r="I69" s="1"/>
    </row>
    <row r="70" spans="6:9" x14ac:dyDescent="0.2">
      <c r="F70" s="1"/>
      <c r="I70" s="1"/>
    </row>
    <row r="71" spans="6:9" x14ac:dyDescent="0.2">
      <c r="F71" s="1"/>
      <c r="I71" s="1"/>
    </row>
    <row r="72" spans="6:9" x14ac:dyDescent="0.2">
      <c r="F72" s="1"/>
      <c r="I72" s="1"/>
    </row>
    <row r="73" spans="6:9" x14ac:dyDescent="0.2">
      <c r="F73" s="1"/>
      <c r="I73" s="1"/>
    </row>
    <row r="74" spans="6:9" x14ac:dyDescent="0.2">
      <c r="F74" s="1"/>
      <c r="I74" s="1"/>
    </row>
    <row r="75" spans="6:9" x14ac:dyDescent="0.2">
      <c r="F75" s="1"/>
      <c r="I75" s="1"/>
    </row>
    <row r="76" spans="6:9" x14ac:dyDescent="0.2">
      <c r="F76" s="1"/>
      <c r="I76" s="1"/>
    </row>
    <row r="77" spans="6:9" x14ac:dyDescent="0.2">
      <c r="F77" s="1"/>
      <c r="I77" s="1"/>
    </row>
    <row r="78" spans="6:9" x14ac:dyDescent="0.2">
      <c r="F78" s="1"/>
      <c r="I78" s="1"/>
    </row>
    <row r="79" spans="6:9" x14ac:dyDescent="0.2">
      <c r="F79" s="1"/>
      <c r="I79" s="1"/>
    </row>
    <row r="80" spans="6:9" x14ac:dyDescent="0.2">
      <c r="F80" s="1"/>
      <c r="I80" s="1"/>
    </row>
    <row r="81" spans="6:9" x14ac:dyDescent="0.2">
      <c r="F81" s="1"/>
      <c r="I81" s="1"/>
    </row>
    <row r="82" spans="6:9" x14ac:dyDescent="0.2">
      <c r="F82" s="1"/>
      <c r="I82" s="1"/>
    </row>
    <row r="83" spans="6:9" x14ac:dyDescent="0.2">
      <c r="F83" s="1"/>
      <c r="I83" s="1"/>
    </row>
    <row r="84" spans="6:9" x14ac:dyDescent="0.2">
      <c r="F84" s="1"/>
      <c r="I84" s="1"/>
    </row>
    <row r="85" spans="6:9" x14ac:dyDescent="0.2">
      <c r="F85" s="1"/>
      <c r="I85" s="1"/>
    </row>
    <row r="86" spans="6:9" x14ac:dyDescent="0.2">
      <c r="F86" s="1"/>
      <c r="I86" s="1"/>
    </row>
    <row r="87" spans="6:9" x14ac:dyDescent="0.2">
      <c r="F87" s="1"/>
      <c r="I87" s="1"/>
    </row>
    <row r="88" spans="6:9" x14ac:dyDescent="0.2">
      <c r="F88" s="1"/>
      <c r="I88" s="1"/>
    </row>
    <row r="89" spans="6:9" x14ac:dyDescent="0.2">
      <c r="F89" s="1"/>
      <c r="I89" s="1"/>
    </row>
    <row r="90" spans="6:9" x14ac:dyDescent="0.2">
      <c r="F90" s="1"/>
      <c r="I90" s="1"/>
    </row>
    <row r="91" spans="6:9" x14ac:dyDescent="0.2">
      <c r="F91" s="1"/>
      <c r="I91" s="1"/>
    </row>
    <row r="92" spans="6:9" x14ac:dyDescent="0.2">
      <c r="F92" s="1"/>
      <c r="I92" s="1"/>
    </row>
    <row r="93" spans="6:9" x14ac:dyDescent="0.2">
      <c r="F93" s="1"/>
      <c r="I93" s="1"/>
    </row>
    <row r="94" spans="6:9" x14ac:dyDescent="0.2">
      <c r="F94" s="1"/>
      <c r="I94" s="1"/>
    </row>
    <row r="95" spans="6:9" x14ac:dyDescent="0.2">
      <c r="F95" s="1"/>
      <c r="I95" s="1"/>
    </row>
    <row r="96" spans="6:9" x14ac:dyDescent="0.2">
      <c r="F96" s="1"/>
      <c r="I96" s="1"/>
    </row>
    <row r="97" spans="6:9" x14ac:dyDescent="0.2">
      <c r="F97" s="1"/>
      <c r="I97" s="1"/>
    </row>
    <row r="98" spans="6:9" x14ac:dyDescent="0.2">
      <c r="F98" s="1"/>
      <c r="I98" s="1"/>
    </row>
    <row r="99" spans="6:9" x14ac:dyDescent="0.2">
      <c r="F99" s="1"/>
      <c r="I99" s="1"/>
    </row>
    <row r="100" spans="6:9" x14ac:dyDescent="0.2">
      <c r="F100" s="1"/>
      <c r="I100" s="1"/>
    </row>
    <row r="101" spans="6:9" x14ac:dyDescent="0.2">
      <c r="F101" s="1"/>
      <c r="I101" s="1"/>
    </row>
    <row r="102" spans="6:9" x14ac:dyDescent="0.2">
      <c r="F102" s="1"/>
      <c r="I102" s="1"/>
    </row>
    <row r="103" spans="6:9" x14ac:dyDescent="0.2">
      <c r="F103" s="1"/>
      <c r="I103" s="1"/>
    </row>
    <row r="104" spans="6:9" x14ac:dyDescent="0.2">
      <c r="F104" s="1"/>
      <c r="I104" s="1"/>
    </row>
    <row r="105" spans="6:9" x14ac:dyDescent="0.2">
      <c r="F105" s="1"/>
      <c r="I105" s="1"/>
    </row>
    <row r="106" spans="6:9" x14ac:dyDescent="0.2">
      <c r="F106" s="1"/>
      <c r="I106" s="1"/>
    </row>
    <row r="107" spans="6:9" x14ac:dyDescent="0.2">
      <c r="F107" s="1"/>
      <c r="I107" s="1"/>
    </row>
    <row r="108" spans="6:9" x14ac:dyDescent="0.2">
      <c r="F108" s="1"/>
      <c r="I108" s="1"/>
    </row>
    <row r="109" spans="6:9" x14ac:dyDescent="0.2">
      <c r="F109" s="1"/>
      <c r="I109" s="1"/>
    </row>
    <row r="110" spans="6:9" x14ac:dyDescent="0.2">
      <c r="F110" s="1"/>
      <c r="I110" s="1"/>
    </row>
    <row r="111" spans="6:9" x14ac:dyDescent="0.2">
      <c r="F111" s="1"/>
      <c r="I111" s="1"/>
    </row>
    <row r="112" spans="6:9" x14ac:dyDescent="0.2">
      <c r="F112" s="1"/>
      <c r="I112" s="1"/>
    </row>
    <row r="113" spans="6:9" x14ac:dyDescent="0.2">
      <c r="F113" s="1"/>
      <c r="I113" s="1"/>
    </row>
    <row r="114" spans="6:9" x14ac:dyDescent="0.2">
      <c r="F114" s="1"/>
      <c r="I114" s="1"/>
    </row>
    <row r="115" spans="6:9" x14ac:dyDescent="0.2">
      <c r="F115" s="1"/>
      <c r="I115" s="1"/>
    </row>
    <row r="116" spans="6:9" x14ac:dyDescent="0.2">
      <c r="F116" s="1"/>
      <c r="I116" s="1"/>
    </row>
    <row r="117" spans="6:9" x14ac:dyDescent="0.2">
      <c r="F117" s="1"/>
      <c r="I117" s="1"/>
    </row>
    <row r="118" spans="6:9" x14ac:dyDescent="0.2">
      <c r="F118" s="1"/>
      <c r="I118" s="1"/>
    </row>
    <row r="119" spans="6:9" x14ac:dyDescent="0.2">
      <c r="F119" s="1"/>
      <c r="I119" s="1"/>
    </row>
    <row r="120" spans="6:9" x14ac:dyDescent="0.2">
      <c r="F120" s="1"/>
      <c r="I120" s="1"/>
    </row>
    <row r="121" spans="6:9" x14ac:dyDescent="0.2">
      <c r="F121" s="1"/>
      <c r="I121" s="1"/>
    </row>
    <row r="122" spans="6:9" x14ac:dyDescent="0.2">
      <c r="F122" s="1"/>
      <c r="I122" s="1"/>
    </row>
    <row r="123" spans="6:9" x14ac:dyDescent="0.2">
      <c r="F123" s="1"/>
      <c r="I123" s="1"/>
    </row>
    <row r="124" spans="6:9" x14ac:dyDescent="0.2">
      <c r="F124" s="1"/>
      <c r="I124" s="1"/>
    </row>
    <row r="125" spans="6:9" x14ac:dyDescent="0.2">
      <c r="F125" s="1"/>
      <c r="I125" s="1"/>
    </row>
    <row r="126" spans="6:9" x14ac:dyDescent="0.2">
      <c r="F126" s="1"/>
      <c r="I126" s="1"/>
    </row>
    <row r="127" spans="6:9" x14ac:dyDescent="0.2">
      <c r="F127" s="1"/>
      <c r="I127" s="1"/>
    </row>
    <row r="128" spans="6:9" x14ac:dyDescent="0.2">
      <c r="F128" s="1"/>
      <c r="I128" s="1"/>
    </row>
    <row r="129" spans="6:9" x14ac:dyDescent="0.2">
      <c r="F129" s="1"/>
      <c r="I129" s="1"/>
    </row>
    <row r="130" spans="6:9" x14ac:dyDescent="0.2">
      <c r="F130" s="1"/>
      <c r="I130" s="1"/>
    </row>
    <row r="131" spans="6:9" x14ac:dyDescent="0.2">
      <c r="F131" s="1"/>
      <c r="I131" s="1"/>
    </row>
    <row r="132" spans="6:9" x14ac:dyDescent="0.2">
      <c r="F132" s="1"/>
      <c r="I132" s="1"/>
    </row>
    <row r="133" spans="6:9" x14ac:dyDescent="0.2">
      <c r="F133" s="1"/>
      <c r="I133" s="1"/>
    </row>
    <row r="134" spans="6:9" x14ac:dyDescent="0.2">
      <c r="F134" s="1"/>
      <c r="I134" s="1"/>
    </row>
    <row r="135" spans="6:9" x14ac:dyDescent="0.2">
      <c r="F135" s="1"/>
      <c r="I135" s="1"/>
    </row>
    <row r="136" spans="6:9" x14ac:dyDescent="0.2">
      <c r="F136" s="1"/>
      <c r="I136" s="1"/>
    </row>
    <row r="137" spans="6:9" x14ac:dyDescent="0.2">
      <c r="F137" s="1"/>
      <c r="I137" s="1"/>
    </row>
    <row r="138" spans="6:9" x14ac:dyDescent="0.2">
      <c r="F138" s="1"/>
      <c r="I138" s="1"/>
    </row>
    <row r="139" spans="6:9" x14ac:dyDescent="0.2">
      <c r="F139" s="1"/>
      <c r="I139" s="1"/>
    </row>
    <row r="140" spans="6:9" x14ac:dyDescent="0.2">
      <c r="F140" s="1"/>
      <c r="I140" s="1"/>
    </row>
    <row r="141" spans="6:9" x14ac:dyDescent="0.2">
      <c r="F141" s="1"/>
      <c r="I141" s="1"/>
    </row>
    <row r="142" spans="6:9" x14ac:dyDescent="0.2">
      <c r="F142" s="1"/>
      <c r="I142" s="1"/>
    </row>
    <row r="143" spans="6:9" x14ac:dyDescent="0.2">
      <c r="F143" s="1"/>
      <c r="I143" s="1"/>
    </row>
    <row r="144" spans="6:9" x14ac:dyDescent="0.2">
      <c r="F144" s="1"/>
      <c r="I144" s="1"/>
    </row>
    <row r="145" spans="6:9" x14ac:dyDescent="0.2">
      <c r="F145" s="1"/>
      <c r="I145" s="1"/>
    </row>
    <row r="146" spans="6:9" x14ac:dyDescent="0.2">
      <c r="F146" s="1"/>
      <c r="I146" s="1"/>
    </row>
    <row r="147" spans="6:9" x14ac:dyDescent="0.2">
      <c r="F147" s="1"/>
      <c r="I147" s="1"/>
    </row>
    <row r="148" spans="6:9" x14ac:dyDescent="0.2">
      <c r="F148" s="1"/>
      <c r="I148" s="1"/>
    </row>
    <row r="149" spans="6:9" x14ac:dyDescent="0.2">
      <c r="F149" s="1"/>
      <c r="I149" s="1"/>
    </row>
    <row r="150" spans="6:9" x14ac:dyDescent="0.2">
      <c r="F150" s="1"/>
      <c r="I150" s="1"/>
    </row>
    <row r="151" spans="6:9" x14ac:dyDescent="0.2">
      <c r="F151" s="1"/>
      <c r="I151" s="1"/>
    </row>
    <row r="152" spans="6:9" x14ac:dyDescent="0.2">
      <c r="F152" s="1"/>
      <c r="I152" s="1"/>
    </row>
    <row r="153" spans="6:9" x14ac:dyDescent="0.2">
      <c r="F153" s="1"/>
      <c r="I153" s="1"/>
    </row>
    <row r="154" spans="6:9" x14ac:dyDescent="0.2">
      <c r="F154" s="1"/>
      <c r="I154" s="1"/>
    </row>
    <row r="155" spans="6:9" x14ac:dyDescent="0.2">
      <c r="F155" s="1"/>
      <c r="I155" s="1"/>
    </row>
    <row r="156" spans="6:9" x14ac:dyDescent="0.2">
      <c r="F156" s="1"/>
    </row>
  </sheetData>
  <autoFilter ref="A2:Z5"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41">
    <mergeCell ref="D1:Z1"/>
    <mergeCell ref="R4:R5"/>
    <mergeCell ref="S4:S5"/>
    <mergeCell ref="T4:T5"/>
    <mergeCell ref="U4:U5"/>
    <mergeCell ref="M4:M5"/>
    <mergeCell ref="N4:N5"/>
    <mergeCell ref="O4:O5"/>
    <mergeCell ref="I4:I5"/>
    <mergeCell ref="X2:X5"/>
    <mergeCell ref="Z2:Z5"/>
    <mergeCell ref="J3:Q3"/>
    <mergeCell ref="J2:U2"/>
    <mergeCell ref="P4:P5"/>
    <mergeCell ref="C47:E47"/>
    <mergeCell ref="Y41:Z41"/>
    <mergeCell ref="V41:X41"/>
    <mergeCell ref="J4:J5"/>
    <mergeCell ref="K4:K5"/>
    <mergeCell ref="C46:E46"/>
    <mergeCell ref="F4:F5"/>
    <mergeCell ref="G4:G5"/>
    <mergeCell ref="H4:H5"/>
    <mergeCell ref="C2:C5"/>
    <mergeCell ref="D2:D5"/>
    <mergeCell ref="E2:E5"/>
    <mergeCell ref="F3:I3"/>
    <mergeCell ref="F2:I2"/>
    <mergeCell ref="A44:B45"/>
    <mergeCell ref="C43:E43"/>
    <mergeCell ref="C44:E44"/>
    <mergeCell ref="C45:E45"/>
    <mergeCell ref="Y2:Y5"/>
    <mergeCell ref="L4:L5"/>
    <mergeCell ref="Q4:Q5"/>
    <mergeCell ref="V2:V5"/>
    <mergeCell ref="W2:W5"/>
    <mergeCell ref="R3:U3"/>
    <mergeCell ref="A41:B41"/>
    <mergeCell ref="A2:A5"/>
    <mergeCell ref="B2:B5"/>
  </mergeCells>
  <phoneticPr fontId="33" type="noConversion"/>
  <pageMargins left="0.41" right="0.26" top="0.52" bottom="0.52" header="0.3" footer="0.3"/>
  <pageSetup paperSize="9" scale="46" fitToHeight="3" orientation="landscape" r:id="rId1"/>
  <headerFooter>
    <oddFooter>&amp;RStr.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12"/>
  <sheetViews>
    <sheetView showGridLines="0" topLeftCell="D1" zoomScale="81" zoomScaleNormal="81" workbookViewId="0">
      <selection activeCell="E12" sqref="E12"/>
    </sheetView>
  </sheetViews>
  <sheetFormatPr defaultColWidth="8.85546875" defaultRowHeight="12.75" x14ac:dyDescent="0.2"/>
  <cols>
    <col min="1" max="1" width="1.7109375" style="5" customWidth="1"/>
    <col min="2" max="2" width="22.28515625" style="5" customWidth="1"/>
    <col min="3" max="3" width="12.28515625" style="5" customWidth="1"/>
    <col min="4" max="4" width="14.140625" style="5" customWidth="1"/>
    <col min="5" max="5" width="12" style="5" customWidth="1"/>
    <col min="6" max="7" width="11.7109375" style="5" customWidth="1"/>
    <col min="8" max="8" width="12.28515625" style="5" customWidth="1"/>
    <col min="9" max="17" width="12" style="5" customWidth="1"/>
    <col min="18" max="18" width="12" style="5" bestFit="1" customWidth="1"/>
    <col min="19" max="20" width="12" style="5" customWidth="1"/>
    <col min="21" max="21" width="12.28515625" style="5" customWidth="1"/>
    <col min="22" max="16384" width="8.85546875" style="5"/>
  </cols>
  <sheetData>
    <row r="2" spans="2:21" ht="28.9" customHeight="1" x14ac:dyDescent="0.2">
      <c r="B2" s="19" t="s">
        <v>32</v>
      </c>
    </row>
    <row r="3" spans="2:21" ht="13.9" customHeight="1" x14ac:dyDescent="0.2">
      <c r="B3" s="136" t="s">
        <v>11</v>
      </c>
      <c r="C3" s="140" t="s">
        <v>7</v>
      </c>
      <c r="D3" s="134" t="s">
        <v>8</v>
      </c>
      <c r="E3" s="141" t="s">
        <v>34</v>
      </c>
      <c r="F3" s="141"/>
      <c r="G3" s="141"/>
      <c r="H3" s="141"/>
      <c r="I3" s="139" t="s">
        <v>0</v>
      </c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1" t="s">
        <v>46</v>
      </c>
    </row>
    <row r="4" spans="2:21" ht="19.149999999999999" customHeight="1" x14ac:dyDescent="0.2">
      <c r="B4" s="137"/>
      <c r="C4" s="140"/>
      <c r="D4" s="134"/>
      <c r="E4" s="132" t="s">
        <v>17</v>
      </c>
      <c r="F4" s="132"/>
      <c r="G4" s="132"/>
      <c r="H4" s="132"/>
      <c r="I4" s="134" t="s">
        <v>42</v>
      </c>
      <c r="J4" s="134"/>
      <c r="K4" s="134"/>
      <c r="L4" s="134"/>
      <c r="M4" s="134"/>
      <c r="N4" s="134"/>
      <c r="O4" s="134"/>
      <c r="P4" s="134"/>
      <c r="Q4" s="134" t="s">
        <v>28</v>
      </c>
      <c r="R4" s="134"/>
      <c r="S4" s="134"/>
      <c r="T4" s="134"/>
      <c r="U4" s="131"/>
    </row>
    <row r="5" spans="2:21" ht="13.15" customHeight="1" x14ac:dyDescent="0.2">
      <c r="B5" s="137"/>
      <c r="C5" s="140"/>
      <c r="D5" s="134"/>
      <c r="E5" s="142" t="s">
        <v>1</v>
      </c>
      <c r="F5" s="142" t="s">
        <v>2</v>
      </c>
      <c r="G5" s="142" t="s">
        <v>3</v>
      </c>
      <c r="H5" s="142" t="s">
        <v>4</v>
      </c>
      <c r="I5" s="133" t="s">
        <v>5</v>
      </c>
      <c r="J5" s="133" t="s">
        <v>22</v>
      </c>
      <c r="K5" s="133" t="s">
        <v>23</v>
      </c>
      <c r="L5" s="133" t="s">
        <v>24</v>
      </c>
      <c r="M5" s="133" t="s">
        <v>25</v>
      </c>
      <c r="N5" s="133" t="s">
        <v>26</v>
      </c>
      <c r="O5" s="133" t="s">
        <v>27</v>
      </c>
      <c r="P5" s="133" t="s">
        <v>6</v>
      </c>
      <c r="Q5" s="135" t="s">
        <v>1</v>
      </c>
      <c r="R5" s="135" t="s">
        <v>2</v>
      </c>
      <c r="S5" s="135" t="s">
        <v>3</v>
      </c>
      <c r="T5" s="135" t="s">
        <v>4</v>
      </c>
      <c r="U5" s="131"/>
    </row>
    <row r="6" spans="2:21" ht="13.15" customHeight="1" x14ac:dyDescent="0.2">
      <c r="B6" s="138"/>
      <c r="C6" s="140"/>
      <c r="D6" s="134"/>
      <c r="E6" s="142"/>
      <c r="F6" s="142"/>
      <c r="G6" s="142"/>
      <c r="H6" s="142"/>
      <c r="I6" s="133"/>
      <c r="J6" s="133"/>
      <c r="K6" s="133"/>
      <c r="L6" s="133"/>
      <c r="M6" s="133"/>
      <c r="N6" s="133"/>
      <c r="O6" s="133"/>
      <c r="P6" s="133"/>
      <c r="Q6" s="135"/>
      <c r="R6" s="135"/>
      <c r="S6" s="135"/>
      <c r="T6" s="135"/>
      <c r="U6" s="131"/>
    </row>
    <row r="7" spans="2:21" ht="40.9" customHeight="1" x14ac:dyDescent="0.25">
      <c r="B7" s="17" t="s">
        <v>12</v>
      </c>
      <c r="C7" s="15">
        <f>SUMIF('Plan 2017-2019'!$Z7:$Z40,"ES",'Plan 2017-2019'!D7:D40)</f>
        <v>1373503</v>
      </c>
      <c r="D7" s="14">
        <f>SUMIF('Plan 2017-2019'!$Z7:$Z40,"ES",'Plan 2017-2019'!E7:E40)</f>
        <v>1185253</v>
      </c>
      <c r="E7" s="15">
        <f>SUMIF('Plan 2017-2019'!$Z7:$Z40,"ES",'Plan 2017-2019'!F7:F40)</f>
        <v>83250</v>
      </c>
      <c r="F7" s="15">
        <f>SUMIF('Plan 2017-2019'!$Z7:$Z40,"ES",'Plan 2017-2019'!G7:G40)</f>
        <v>194400</v>
      </c>
      <c r="G7" s="15">
        <f>SUMIF('Plan 2017-2019'!$Z7:$Z40,"ES",'Plan 2017-2019'!H7:H40)</f>
        <v>100750</v>
      </c>
      <c r="H7" s="16">
        <f>SUMIF('Plan 2017-2019'!$Z7:$Z40,"ES",'Plan 2017-2019'!I7:I40)</f>
        <v>378400</v>
      </c>
      <c r="I7" s="15">
        <f>SUMIF('Plan 2017-2019'!$Z7:$Z40,"ES",'Plan 2017-2019'!J7:J40)</f>
        <v>0</v>
      </c>
      <c r="J7" s="15">
        <f>SUMIF('Plan 2017-2019'!$Z7:$Z40,"ES",'Plan 2017-2019'!K7:K40)</f>
        <v>60000</v>
      </c>
      <c r="K7" s="15">
        <f>SUMIF('Plan 2017-2019'!$Z7:$Z40,"ES",'Plan 2017-2019'!L7:L40)</f>
        <v>0</v>
      </c>
      <c r="L7" s="15">
        <f>SUMIF('Plan 2017-2019'!$Z7:$Z40,"ES",'Plan 2017-2019'!M7:M40)</f>
        <v>0</v>
      </c>
      <c r="M7" s="15">
        <f>SUMIF('Plan 2017-2019'!$Z7:$Z40,"ES",'Plan 2017-2019'!N7:N40)</f>
        <v>10000</v>
      </c>
      <c r="N7" s="15">
        <f>SUMIF('Plan 2017-2019'!$Z7:$Z40,"ES",'Plan 2017-2019'!O7:O40)</f>
        <v>0</v>
      </c>
      <c r="O7" s="15">
        <f>SUMIF('Plan 2017-2019'!$Z7:$Z40,"ES",'Plan 2017-2019'!P7:P40)</f>
        <v>102500</v>
      </c>
      <c r="P7" s="15">
        <f>SUMIF('Plan 2017-2019'!$Z7:$Z40,"ES",'Plan 2017-2019'!Q7:Q40)</f>
        <v>0</v>
      </c>
      <c r="Q7" s="16">
        <f>SUMIF('Plan 2017-2019'!$Z7:$Z40,"ES",'Plan 2017-2019'!R7:R40)</f>
        <v>172500</v>
      </c>
      <c r="R7" s="15">
        <f>SUMIF('Plan 2017-2019'!$Z7:$Z40,"ES",'Plan 2017-2019'!S7:S40)</f>
        <v>476853</v>
      </c>
      <c r="S7" s="15">
        <f>SUMIF('Plan 2017-2019'!$Z7:$Z40,"ES",'Plan 2017-2019'!T7:T40)</f>
        <v>157500</v>
      </c>
      <c r="T7" s="16">
        <f>SUMIF('Plan 2017-2019'!$Z7:$Z40,"ES",'Plan 2017-2019'!U7:U40)</f>
        <v>806853</v>
      </c>
      <c r="U7" s="39">
        <f>COUNTIF('Plan 2017-2019'!$Z7:$Z40,"ES")</f>
        <v>11</v>
      </c>
    </row>
    <row r="8" spans="2:21" ht="40.9" customHeight="1" x14ac:dyDescent="0.25">
      <c r="B8" s="17" t="s">
        <v>13</v>
      </c>
      <c r="C8" s="15">
        <f>SUMIF('Plan 2017-2019'!$Z7:$Z40,"DS",'Plan 2017-2019'!D7:D40)</f>
        <v>2946660</v>
      </c>
      <c r="D8" s="14">
        <f>SUMIF('Plan 2017-2019'!$Z7:$Z40,"DS",'Plan 2017-2019'!E7:E40)</f>
        <v>2576245</v>
      </c>
      <c r="E8" s="15">
        <f>SUMIF('Plan 2017-2019'!$Z7:$Z40,"DS",'Plan 2017-2019'!F7:F40)</f>
        <v>178965</v>
      </c>
      <c r="F8" s="15">
        <f>SUMIF('Plan 2017-2019'!$Z7:$Z40,"DS",'Plan 2017-2019'!G7:G40)</f>
        <v>167415</v>
      </c>
      <c r="G8" s="15">
        <f>SUMIF('Plan 2017-2019'!$Z7:$Z40,"DS",'Plan 2017-2019'!H7:H40)</f>
        <v>118365</v>
      </c>
      <c r="H8" s="16">
        <f>SUMIF('Plan 2017-2019'!$Z7:$Z40,"DS",'Plan 2017-2019'!I7:I40)</f>
        <v>464745</v>
      </c>
      <c r="I8" s="15">
        <f>SUMIF('Plan 2017-2019'!$Z7:$Z40,"DS",'Plan 2017-2019'!J7:J40)</f>
        <v>0</v>
      </c>
      <c r="J8" s="15">
        <f>SUMIF('Plan 2017-2019'!$Z7:$Z40,"DS",'Plan 2017-2019'!K7:K40)</f>
        <v>517600</v>
      </c>
      <c r="K8" s="15">
        <f>SUMIF('Plan 2017-2019'!$Z7:$Z40,"DS",'Plan 2017-2019'!L7:L40)</f>
        <v>0</v>
      </c>
      <c r="L8" s="15">
        <f>SUMIF('Plan 2017-2019'!$Z7:$Z40,"DS",'Plan 2017-2019'!M7:M40)</f>
        <v>0</v>
      </c>
      <c r="M8" s="15">
        <f>SUMIF('Plan 2017-2019'!$Z7:$Z40,"DS",'Plan 2017-2019'!N7:N40)</f>
        <v>0</v>
      </c>
      <c r="N8" s="15">
        <f>SUMIF('Plan 2017-2019'!$Z7:$Z40,"DS",'Plan 2017-2019'!O7:O40)</f>
        <v>0</v>
      </c>
      <c r="O8" s="15">
        <f>SUMIF('Plan 2017-2019'!$Z7:$Z40,"DS",'Plan 2017-2019'!P7:P40)</f>
        <v>338250</v>
      </c>
      <c r="P8" s="15">
        <f>SUMIF('Plan 2017-2019'!$Z7:$Z40,"DS",'Plan 2017-2019'!Q7:Q40)</f>
        <v>15000</v>
      </c>
      <c r="Q8" s="16">
        <f>SUMIF('Plan 2017-2019'!$Z7:$Z40,"DS",'Plan 2017-2019'!R7:R40)</f>
        <v>870850</v>
      </c>
      <c r="R8" s="15">
        <f>SUMIF('Plan 2017-2019'!$Z7:$Z40,"DS",'Plan 2017-2019'!S7:S40)</f>
        <v>665650</v>
      </c>
      <c r="S8" s="15">
        <f>SUMIF('Plan 2017-2019'!$Z7:$Z40,"DS",'Plan 2017-2019'!T7:T40)</f>
        <v>575000</v>
      </c>
      <c r="T8" s="16">
        <f>SUMIF('Plan 2017-2019'!$Z7:$Z40,"DS",'Plan 2017-2019'!U7:U40)</f>
        <v>2111500</v>
      </c>
      <c r="U8" s="39">
        <f>COUNTIF('Plan 2017-2019'!$Z7:$Z40,"DS")</f>
        <v>10</v>
      </c>
    </row>
    <row r="9" spans="2:21" ht="48.75" customHeight="1" x14ac:dyDescent="0.25">
      <c r="B9" s="17" t="s">
        <v>62</v>
      </c>
      <c r="C9" s="15">
        <f>SUMIF('Plan 2017-2019'!$Z7:$Z40,"SO",'Plan 2017-2019'!D7:D40)</f>
        <v>4517000</v>
      </c>
      <c r="D9" s="14">
        <f>SUMIF('Plan 2017-2019'!$Z7:$Z40,"SO",'Plan 2017-2019'!E7:E40)</f>
        <v>4292000</v>
      </c>
      <c r="E9" s="15">
        <f>SUMIF('Plan 2017-2019'!$Z7:$Z40,"SO",'Plan 2017-2019'!F7:F40)</f>
        <v>655000</v>
      </c>
      <c r="F9" s="15">
        <f>SUMIF('Plan 2017-2019'!$Z7:$Z40,"SO",'Plan 2017-2019'!G7:G40)</f>
        <v>197000</v>
      </c>
      <c r="G9" s="15">
        <f>SUMIF('Plan 2017-2019'!$Z7:$Z40,"SO",'Plan 2017-2019'!H7:H40)</f>
        <v>232000</v>
      </c>
      <c r="H9" s="16">
        <f>SUMIF('Plan 2017-2019'!$Z7:$Z40,"SO",'Plan 2017-2019'!I7:I40)</f>
        <v>1084000</v>
      </c>
      <c r="I9" s="15">
        <f>SUMIF('Plan 2017-2019'!$Z7:$Z40,"SO",'Plan 2017-2019'!J7:J40)</f>
        <v>0</v>
      </c>
      <c r="J9" s="15">
        <f>SUMIF('Plan 2017-2019'!$Z7:$Z40,"SO",'Plan 2017-2019'!K7:K40)</f>
        <v>85030</v>
      </c>
      <c r="K9" s="15">
        <f>SUMIF('Plan 2017-2019'!$Z7:$Z40,"SO",'Plan 2017-2019'!L7:L40)</f>
        <v>0</v>
      </c>
      <c r="L9" s="15">
        <f>SUMIF('Plan 2017-2019'!$Z7:$Z40,"SO",'Plan 2017-2019'!M7:M40)</f>
        <v>30000</v>
      </c>
      <c r="M9" s="15">
        <f>SUMIF('Plan 2017-2019'!$Z7:$Z40,"SO",'Plan 2017-2019'!N7:N40)</f>
        <v>0</v>
      </c>
      <c r="N9" s="15">
        <f>SUMIF('Plan 2017-2019'!$Z7:$Z40,"SO",'Plan 2017-2019'!O7:O40)</f>
        <v>0</v>
      </c>
      <c r="O9" s="15">
        <f>SUMIF('Plan 2017-2019'!$Z7:$Z40,"SO",'Plan 2017-2019'!P7:P40)</f>
        <v>1135030</v>
      </c>
      <c r="P9" s="15">
        <f>SUMIF('Plan 2017-2019'!$Z7:$Z40,"SO",'Plan 2017-2019'!Q7:Q40)</f>
        <v>2000</v>
      </c>
      <c r="Q9" s="16">
        <f>SUMIF('Plan 2017-2019'!$Z7:$Z40,"SO",'Plan 2017-2019'!R7:R40)</f>
        <v>1262000</v>
      </c>
      <c r="R9" s="15">
        <f>SUMIF('Plan 2017-2019'!$Z7:$Z40,"SO",'Plan 2017-2019'!S7:S40)</f>
        <v>973000</v>
      </c>
      <c r="S9" s="15">
        <f>SUMIF('Plan 2017-2019'!$Z7:$Z40,"SO",'Plan 2017-2019'!T7:T40)</f>
        <v>973000</v>
      </c>
      <c r="T9" s="16">
        <f>SUMIF('Plan 2017-2019'!$Z7:$Z40,"SO",'Plan 2017-2019'!U7:U40)</f>
        <v>3208000</v>
      </c>
      <c r="U9" s="39">
        <f>COUNTIF('Plan 2017-2019'!$Z7:$Z40,"SO")</f>
        <v>12</v>
      </c>
    </row>
    <row r="10" spans="2:21" ht="40.9" customHeight="1" x14ac:dyDescent="0.3">
      <c r="B10" s="18" t="s">
        <v>14</v>
      </c>
      <c r="C10" s="16">
        <f>SUM(C7:C9)</f>
        <v>8837163</v>
      </c>
      <c r="D10" s="14">
        <f t="shared" ref="D10:T10" si="0">SUM(D7:D9)</f>
        <v>8053498</v>
      </c>
      <c r="E10" s="16">
        <f t="shared" si="0"/>
        <v>917215</v>
      </c>
      <c r="F10" s="16">
        <f t="shared" si="0"/>
        <v>558815</v>
      </c>
      <c r="G10" s="16">
        <f t="shared" si="0"/>
        <v>451115</v>
      </c>
      <c r="H10" s="16">
        <f t="shared" si="0"/>
        <v>1927145</v>
      </c>
      <c r="I10" s="16">
        <f t="shared" si="0"/>
        <v>0</v>
      </c>
      <c r="J10" s="16">
        <f t="shared" si="0"/>
        <v>662630</v>
      </c>
      <c r="K10" s="16">
        <f t="shared" si="0"/>
        <v>0</v>
      </c>
      <c r="L10" s="16">
        <f t="shared" si="0"/>
        <v>30000</v>
      </c>
      <c r="M10" s="16">
        <f t="shared" si="0"/>
        <v>10000</v>
      </c>
      <c r="N10" s="16">
        <f t="shared" si="0"/>
        <v>0</v>
      </c>
      <c r="O10" s="16">
        <f t="shared" si="0"/>
        <v>1575780</v>
      </c>
      <c r="P10" s="16">
        <f t="shared" si="0"/>
        <v>17000</v>
      </c>
      <c r="Q10" s="16">
        <f t="shared" si="0"/>
        <v>2305350</v>
      </c>
      <c r="R10" s="16">
        <f t="shared" si="0"/>
        <v>2115503</v>
      </c>
      <c r="S10" s="16">
        <f t="shared" si="0"/>
        <v>1705500</v>
      </c>
      <c r="T10" s="16">
        <f t="shared" si="0"/>
        <v>6126353</v>
      </c>
      <c r="U10" s="40">
        <f>SUM(U7:U9)</f>
        <v>33</v>
      </c>
    </row>
    <row r="12" spans="2:21" s="8" customFormat="1" x14ac:dyDescent="0.2">
      <c r="B12" s="7" t="s">
        <v>15</v>
      </c>
    </row>
  </sheetData>
  <sheetProtection sheet="1" objects="1" scenarios="1"/>
  <mergeCells count="25">
    <mergeCell ref="B3:B6"/>
    <mergeCell ref="I4:P4"/>
    <mergeCell ref="I3:T3"/>
    <mergeCell ref="M5:M6"/>
    <mergeCell ref="N5:N6"/>
    <mergeCell ref="C3:C6"/>
    <mergeCell ref="D3:D6"/>
    <mergeCell ref="E3:H3"/>
    <mergeCell ref="T5:T6"/>
    <mergeCell ref="E5:E6"/>
    <mergeCell ref="F5:F6"/>
    <mergeCell ref="G5:G6"/>
    <mergeCell ref="H5:H6"/>
    <mergeCell ref="O5:O6"/>
    <mergeCell ref="P5:P6"/>
    <mergeCell ref="Q5:Q6"/>
    <mergeCell ref="U3:U6"/>
    <mergeCell ref="E4:H4"/>
    <mergeCell ref="L5:L6"/>
    <mergeCell ref="I5:I6"/>
    <mergeCell ref="J5:J6"/>
    <mergeCell ref="K5:K6"/>
    <mergeCell ref="Q4:T4"/>
    <mergeCell ref="R5:R6"/>
    <mergeCell ref="S5:S6"/>
  </mergeCells>
  <phoneticPr fontId="33" type="noConversion"/>
  <pageMargins left="0.34" right="0.23" top="0.72" bottom="1" header="0.5" footer="0.5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showGridLines="0" zoomScale="83" zoomScaleNormal="83" workbookViewId="0">
      <selection activeCell="D24" sqref="D24"/>
    </sheetView>
  </sheetViews>
  <sheetFormatPr defaultColWidth="8.85546875" defaultRowHeight="12.75" x14ac:dyDescent="0.2"/>
  <cols>
    <col min="1" max="1" width="1.7109375" style="5" customWidth="1"/>
    <col min="2" max="2" width="39.28515625" style="5" customWidth="1"/>
    <col min="3" max="5" width="21.28515625" style="5" customWidth="1"/>
    <col min="6" max="16384" width="8.85546875" style="5"/>
  </cols>
  <sheetData>
    <row r="2" spans="2:5" ht="31.9" customHeight="1" x14ac:dyDescent="0.2">
      <c r="B2" s="143" t="s">
        <v>33</v>
      </c>
      <c r="C2" s="144"/>
      <c r="D2" s="144"/>
      <c r="E2" s="145"/>
    </row>
    <row r="3" spans="2:5" x14ac:dyDescent="0.2">
      <c r="B3" s="148" t="s">
        <v>11</v>
      </c>
      <c r="C3" s="134" t="s">
        <v>19</v>
      </c>
      <c r="D3" s="146" t="s">
        <v>34</v>
      </c>
      <c r="E3" s="146" t="s">
        <v>0</v>
      </c>
    </row>
    <row r="4" spans="2:5" x14ac:dyDescent="0.2">
      <c r="B4" s="148"/>
      <c r="C4" s="134"/>
      <c r="D4" s="147"/>
      <c r="E4" s="147"/>
    </row>
    <row r="5" spans="2:5" x14ac:dyDescent="0.2">
      <c r="B5" s="148"/>
      <c r="C5" s="134"/>
      <c r="D5" s="147"/>
      <c r="E5" s="147"/>
    </row>
    <row r="6" spans="2:5" ht="19.899999999999999" customHeight="1" x14ac:dyDescent="0.25">
      <c r="B6" s="12" t="s">
        <v>12</v>
      </c>
      <c r="C6" s="9">
        <f>D6+E6</f>
        <v>255750</v>
      </c>
      <c r="D6" s="9">
        <f>'Ukupno po sektorima'!$E$7</f>
        <v>83250</v>
      </c>
      <c r="E6" s="9">
        <f>'Ukupno po sektorima'!Q7</f>
        <v>172500</v>
      </c>
    </row>
    <row r="7" spans="2:5" ht="19.899999999999999" customHeight="1" x14ac:dyDescent="0.25">
      <c r="B7" s="12" t="s">
        <v>13</v>
      </c>
      <c r="C7" s="9">
        <f>D7+E7</f>
        <v>1049815</v>
      </c>
      <c r="D7" s="9">
        <f>'Ukupno po sektorima'!$E$8</f>
        <v>178965</v>
      </c>
      <c r="E7" s="9">
        <f>'Ukupno po sektorima'!Q8</f>
        <v>870850</v>
      </c>
    </row>
    <row r="8" spans="2:5" ht="19.899999999999999" customHeight="1" x14ac:dyDescent="0.25">
      <c r="B8" s="12" t="s">
        <v>35</v>
      </c>
      <c r="C8" s="9">
        <f>D8+E8</f>
        <v>1917000</v>
      </c>
      <c r="D8" s="9">
        <f>'Ukupno po sektorima'!$E$9</f>
        <v>655000</v>
      </c>
      <c r="E8" s="9">
        <f>'Ukupno po sektorima'!Q9</f>
        <v>1262000</v>
      </c>
    </row>
    <row r="9" spans="2:5" ht="18" customHeight="1" x14ac:dyDescent="0.3">
      <c r="B9" s="20" t="s">
        <v>18</v>
      </c>
      <c r="C9" s="6">
        <f>SUM(C6:C8)</f>
        <v>3222565</v>
      </c>
      <c r="D9" s="6">
        <f>SUM(D6:D8)</f>
        <v>917215</v>
      </c>
      <c r="E9" s="6">
        <f>SUM(E6:E8)</f>
        <v>2305350</v>
      </c>
    </row>
    <row r="10" spans="2:5" ht="13.15" customHeight="1" x14ac:dyDescent="0.2">
      <c r="B10" s="148" t="s">
        <v>11</v>
      </c>
      <c r="C10" s="134" t="s">
        <v>20</v>
      </c>
      <c r="D10" s="146" t="s">
        <v>34</v>
      </c>
      <c r="E10" s="146" t="s">
        <v>0</v>
      </c>
    </row>
    <row r="11" spans="2:5" ht="13.15" customHeight="1" x14ac:dyDescent="0.2">
      <c r="B11" s="148"/>
      <c r="C11" s="134"/>
      <c r="D11" s="147"/>
      <c r="E11" s="147"/>
    </row>
    <row r="12" spans="2:5" ht="13.15" customHeight="1" x14ac:dyDescent="0.2">
      <c r="B12" s="148"/>
      <c r="C12" s="134"/>
      <c r="D12" s="147"/>
      <c r="E12" s="147"/>
    </row>
    <row r="13" spans="2:5" ht="19.899999999999999" customHeight="1" x14ac:dyDescent="0.25">
      <c r="B13" s="12" t="s">
        <v>12</v>
      </c>
      <c r="C13" s="9">
        <f>D13+E13</f>
        <v>671253</v>
      </c>
      <c r="D13" s="9">
        <f>'Ukupno po sektorima'!$F$7</f>
        <v>194400</v>
      </c>
      <c r="E13" s="9">
        <f>'Ukupno po sektorima'!R7</f>
        <v>476853</v>
      </c>
    </row>
    <row r="14" spans="2:5" ht="19.899999999999999" customHeight="1" x14ac:dyDescent="0.25">
      <c r="B14" s="12" t="s">
        <v>13</v>
      </c>
      <c r="C14" s="9">
        <f>D14+E14</f>
        <v>833065</v>
      </c>
      <c r="D14" s="9">
        <f>'Ukupno po sektorima'!$F$8</f>
        <v>167415</v>
      </c>
      <c r="E14" s="9">
        <f>'Ukupno po sektorima'!R8</f>
        <v>665650</v>
      </c>
    </row>
    <row r="15" spans="2:5" ht="19.899999999999999" customHeight="1" x14ac:dyDescent="0.25">
      <c r="B15" s="12" t="s">
        <v>35</v>
      </c>
      <c r="C15" s="9">
        <f>D15+E15</f>
        <v>1170000</v>
      </c>
      <c r="D15" s="9">
        <f>'Ukupno po sektorima'!$F$9</f>
        <v>197000</v>
      </c>
      <c r="E15" s="9">
        <f>'Ukupno po sektorima'!R9</f>
        <v>973000</v>
      </c>
    </row>
    <row r="16" spans="2:5" ht="18" customHeight="1" x14ac:dyDescent="0.3">
      <c r="B16" s="20" t="s">
        <v>18</v>
      </c>
      <c r="C16" s="6">
        <f>SUM(C13:C15)</f>
        <v>2674318</v>
      </c>
      <c r="D16" s="6">
        <f>SUM(D13:D15)</f>
        <v>558815</v>
      </c>
      <c r="E16" s="6">
        <f>SUM(E13:E15)</f>
        <v>2115503</v>
      </c>
    </row>
    <row r="17" spans="2:5" ht="13.15" customHeight="1" x14ac:dyDescent="0.2">
      <c r="B17" s="148" t="s">
        <v>11</v>
      </c>
      <c r="C17" s="134" t="s">
        <v>21</v>
      </c>
      <c r="D17" s="146" t="s">
        <v>34</v>
      </c>
      <c r="E17" s="146" t="s">
        <v>0</v>
      </c>
    </row>
    <row r="18" spans="2:5" ht="13.15" customHeight="1" x14ac:dyDescent="0.2">
      <c r="B18" s="148"/>
      <c r="C18" s="134"/>
      <c r="D18" s="147"/>
      <c r="E18" s="147"/>
    </row>
    <row r="19" spans="2:5" ht="13.15" customHeight="1" x14ac:dyDescent="0.2">
      <c r="B19" s="148"/>
      <c r="C19" s="134"/>
      <c r="D19" s="147"/>
      <c r="E19" s="147"/>
    </row>
    <row r="20" spans="2:5" ht="19.899999999999999" customHeight="1" x14ac:dyDescent="0.25">
      <c r="B20" s="12" t="s">
        <v>12</v>
      </c>
      <c r="C20" s="9">
        <f>D20+E20</f>
        <v>258250</v>
      </c>
      <c r="D20" s="9">
        <f>'Ukupno po sektorima'!$G$7</f>
        <v>100750</v>
      </c>
      <c r="E20" s="9">
        <f>'Ukupno po sektorima'!S7</f>
        <v>157500</v>
      </c>
    </row>
    <row r="21" spans="2:5" ht="19.899999999999999" customHeight="1" x14ac:dyDescent="0.25">
      <c r="B21" s="12" t="s">
        <v>13</v>
      </c>
      <c r="C21" s="9">
        <f>D21+E21</f>
        <v>693365</v>
      </c>
      <c r="D21" s="9">
        <f>'Ukupno po sektorima'!$G$8</f>
        <v>118365</v>
      </c>
      <c r="E21" s="9">
        <f>'Ukupno po sektorima'!S8</f>
        <v>575000</v>
      </c>
    </row>
    <row r="22" spans="2:5" ht="19.899999999999999" customHeight="1" x14ac:dyDescent="0.25">
      <c r="B22" s="12" t="s">
        <v>35</v>
      </c>
      <c r="C22" s="9">
        <f>D22+E22</f>
        <v>1205000</v>
      </c>
      <c r="D22" s="9">
        <f>'Ukupno po sektorima'!$G$9</f>
        <v>232000</v>
      </c>
      <c r="E22" s="9">
        <f>'Ukupno po sektorima'!S9</f>
        <v>973000</v>
      </c>
    </row>
    <row r="23" spans="2:5" ht="18" customHeight="1" x14ac:dyDescent="0.3">
      <c r="B23" s="20" t="s">
        <v>18</v>
      </c>
      <c r="C23" s="6">
        <f>SUM(C20:C22)</f>
        <v>2156615</v>
      </c>
      <c r="D23" s="6">
        <f>SUM(D20:D22)</f>
        <v>451115</v>
      </c>
      <c r="E23" s="6">
        <f>SUM(E20:E22)</f>
        <v>1705500</v>
      </c>
    </row>
    <row r="25" spans="2:5" ht="18" customHeight="1" x14ac:dyDescent="0.3">
      <c r="B25" s="11" t="s">
        <v>36</v>
      </c>
      <c r="C25" s="6">
        <f>C9+C16+C23</f>
        <v>8053498</v>
      </c>
      <c r="D25" s="6">
        <f>D9+D16+D23</f>
        <v>1927145</v>
      </c>
      <c r="E25" s="6">
        <f>E9+E16+E23</f>
        <v>6126353</v>
      </c>
    </row>
  </sheetData>
  <sheetProtection sheet="1" objects="1" scenarios="1"/>
  <mergeCells count="13">
    <mergeCell ref="B2:E2"/>
    <mergeCell ref="E17:E19"/>
    <mergeCell ref="B3:B5"/>
    <mergeCell ref="D3:D5"/>
    <mergeCell ref="E3:E5"/>
    <mergeCell ref="C3:C5"/>
    <mergeCell ref="B17:B19"/>
    <mergeCell ref="C17:C19"/>
    <mergeCell ref="D17:D19"/>
    <mergeCell ref="D10:D12"/>
    <mergeCell ref="E10:E12"/>
    <mergeCell ref="B10:B12"/>
    <mergeCell ref="C10:C12"/>
  </mergeCells>
  <phoneticPr fontId="33" type="noConversion"/>
  <pageMargins left="0.43" right="0.31" top="0.72" bottom="1" header="0.5" footer="0.5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3"/>
  <sheetViews>
    <sheetView showGridLines="0" zoomScale="72" zoomScaleNormal="72" zoomScaleSheetLayoutView="28" zoomScalePageLayoutView="44" workbookViewId="0">
      <selection activeCell="L72" sqref="L72"/>
    </sheetView>
  </sheetViews>
  <sheetFormatPr defaultColWidth="8.85546875" defaultRowHeight="12.75" x14ac:dyDescent="0.2"/>
  <cols>
    <col min="1" max="1" width="1.7109375" style="5" customWidth="1"/>
    <col min="2" max="2" width="32.28515625" style="5" customWidth="1"/>
    <col min="3" max="3" width="11.140625" style="5" customWidth="1"/>
    <col min="4" max="4" width="8.42578125" style="5" customWidth="1"/>
    <col min="5" max="5" width="14.28515625" style="5" customWidth="1"/>
    <col min="6" max="6" width="9.28515625" style="5" customWidth="1"/>
    <col min="7" max="14" width="14.28515625" style="5" customWidth="1"/>
    <col min="15" max="15" width="3" style="5" customWidth="1"/>
    <col min="16" max="16384" width="8.85546875" style="5"/>
  </cols>
  <sheetData>
    <row r="1" spans="2:27" x14ac:dyDescent="0.2">
      <c r="B1" s="29"/>
      <c r="C1" s="29"/>
      <c r="D1" s="29"/>
    </row>
    <row r="2" spans="2:27" ht="23.45" customHeight="1" x14ac:dyDescent="0.2">
      <c r="B2" s="19" t="s">
        <v>52</v>
      </c>
      <c r="C2" s="19"/>
      <c r="D2" s="19"/>
    </row>
    <row r="3" spans="2:27" ht="13.9" customHeight="1" x14ac:dyDescent="0.2">
      <c r="B3" s="155" t="s">
        <v>47</v>
      </c>
      <c r="C3" s="149" t="s">
        <v>48</v>
      </c>
      <c r="D3" s="150"/>
      <c r="E3" s="158" t="s">
        <v>8</v>
      </c>
      <c r="F3" s="159"/>
      <c r="G3" s="141" t="s">
        <v>34</v>
      </c>
      <c r="H3" s="141"/>
      <c r="I3" s="141"/>
      <c r="J3" s="141"/>
      <c r="K3" s="139" t="s">
        <v>0</v>
      </c>
      <c r="L3" s="139"/>
      <c r="M3" s="139"/>
      <c r="N3" s="139"/>
    </row>
    <row r="4" spans="2:27" ht="27.6" customHeight="1" x14ac:dyDescent="0.2">
      <c r="B4" s="156"/>
      <c r="C4" s="151"/>
      <c r="D4" s="152"/>
      <c r="E4" s="160"/>
      <c r="F4" s="161"/>
      <c r="G4" s="132" t="s">
        <v>17</v>
      </c>
      <c r="H4" s="132"/>
      <c r="I4" s="132"/>
      <c r="J4" s="132"/>
      <c r="K4" s="134" t="s">
        <v>28</v>
      </c>
      <c r="L4" s="134"/>
      <c r="M4" s="134"/>
      <c r="N4" s="134"/>
    </row>
    <row r="5" spans="2:27" ht="13.15" customHeight="1" x14ac:dyDescent="0.2">
      <c r="B5" s="156"/>
      <c r="C5" s="153" t="s">
        <v>46</v>
      </c>
      <c r="D5" s="135" t="s">
        <v>49</v>
      </c>
      <c r="E5" s="162" t="s">
        <v>50</v>
      </c>
      <c r="F5" s="162" t="s">
        <v>51</v>
      </c>
      <c r="G5" s="142" t="s">
        <v>1</v>
      </c>
      <c r="H5" s="142" t="s">
        <v>2</v>
      </c>
      <c r="I5" s="142" t="s">
        <v>3</v>
      </c>
      <c r="J5" s="142" t="s">
        <v>4</v>
      </c>
      <c r="K5" s="135" t="s">
        <v>1</v>
      </c>
      <c r="L5" s="135" t="s">
        <v>2</v>
      </c>
      <c r="M5" s="135" t="s">
        <v>3</v>
      </c>
      <c r="N5" s="135" t="s">
        <v>4</v>
      </c>
    </row>
    <row r="6" spans="2:27" ht="13.15" customHeight="1" x14ac:dyDescent="0.2">
      <c r="B6" s="157"/>
      <c r="C6" s="154"/>
      <c r="D6" s="135"/>
      <c r="E6" s="163"/>
      <c r="F6" s="163"/>
      <c r="G6" s="142"/>
      <c r="H6" s="142"/>
      <c r="I6" s="142"/>
      <c r="J6" s="142"/>
      <c r="K6" s="135"/>
      <c r="L6" s="135"/>
      <c r="M6" s="135"/>
      <c r="N6" s="135"/>
    </row>
    <row r="7" spans="2:27" s="28" customFormat="1" ht="33.6" customHeight="1" x14ac:dyDescent="0.25">
      <c r="B7" s="37" t="s">
        <v>66</v>
      </c>
      <c r="C7" s="41">
        <f>COUNTIF('Plan 2017-2019'!$Y7:$Y40,"*A*")</f>
        <v>0</v>
      </c>
      <c r="D7" s="42">
        <f t="shared" ref="D7:D12" si="0">C7/C$13</f>
        <v>0</v>
      </c>
      <c r="E7" s="43">
        <f>SUMIF('Plan 2017-2019'!$Y7:$Y40,"*A*",'Plan 2017-2019'!E7:E40)</f>
        <v>0</v>
      </c>
      <c r="F7" s="42">
        <f t="shared" ref="F7:F12" si="1">E7/E$13</f>
        <v>0</v>
      </c>
      <c r="G7" s="44">
        <f>SUMIF('Plan 2017-2019'!$Y7:$Y40,"*A*",'Plan 2017-2019'!F7:F40)</f>
        <v>0</v>
      </c>
      <c r="H7" s="44">
        <f>SUMIF('Plan 2017-2019'!$Y7:$Y40,"*A*",'Plan 2017-2019'!G7:G40)</f>
        <v>0</v>
      </c>
      <c r="I7" s="44">
        <f>SUMIF('Plan 2017-2019'!$Y7:$Y40,"*A*",'Plan 2017-2019'!H7:H40)</f>
        <v>0</v>
      </c>
      <c r="J7" s="43">
        <f t="shared" ref="J7:J13" si="2">SUM(G7:I7)</f>
        <v>0</v>
      </c>
      <c r="K7" s="44">
        <f>SUMIF('Plan 2017-2019'!$Y7:$Y40,"*A*",'Plan 2017-2019'!R7:R40)</f>
        <v>0</v>
      </c>
      <c r="L7" s="44">
        <f>SUMIF('Plan 2017-2019'!$Y7:$Y40,"*A*",'Plan 2017-2019'!S7:S40)</f>
        <v>0</v>
      </c>
      <c r="M7" s="44">
        <f>SUMIF('Plan 2017-2019'!$Y7:$Y40,"*A*",'Plan 2017-2019'!T7:T40)</f>
        <v>0</v>
      </c>
      <c r="N7" s="43">
        <f t="shared" ref="N7:N13" si="3">SUM(K7:M7)</f>
        <v>0</v>
      </c>
    </row>
    <row r="8" spans="2:27" s="28" customFormat="1" ht="50.45" customHeight="1" x14ac:dyDescent="0.25">
      <c r="B8" s="37" t="s">
        <v>67</v>
      </c>
      <c r="C8" s="41">
        <f>COUNTIF('Plan 2017-2019'!$Y7:$Y40,"*B*")</f>
        <v>7</v>
      </c>
      <c r="D8" s="42">
        <f t="shared" si="0"/>
        <v>0.21875</v>
      </c>
      <c r="E8" s="43">
        <f>SUMIF('Plan 2017-2019'!$Y7:$Y40,"*B*",'Plan 2017-2019'!E7:E40)</f>
        <v>705000</v>
      </c>
      <c r="F8" s="42">
        <f t="shared" si="1"/>
        <v>8.7539600804519974E-2</v>
      </c>
      <c r="G8" s="44">
        <f>SUMIF('Plan 2017-2019'!$Y7:$Y40,"*B*",'Plan 2017-2019'!F7:F40)</f>
        <v>52500</v>
      </c>
      <c r="H8" s="44">
        <f>SUMIF('Plan 2017-2019'!$Y7:$Y40,"*B*",'Plan 2017-2019'!G7:G40)</f>
        <v>113750</v>
      </c>
      <c r="I8" s="44">
        <f>SUMIF('Plan 2017-2019'!$Y7:$Y40,"*B*",'Plan 2017-2019'!H7:H40)</f>
        <v>60000</v>
      </c>
      <c r="J8" s="43">
        <f t="shared" si="2"/>
        <v>226250</v>
      </c>
      <c r="K8" s="44">
        <f>SUMIF('Plan 2017-2019'!$Y7:$Y40,"*B*",'Plan 2017-2019'!R7:R40)</f>
        <v>127500</v>
      </c>
      <c r="L8" s="44">
        <f>SUMIF('Plan 2017-2019'!$Y7:$Y40,"*B*",'Plan 2017-2019'!S7:S40)</f>
        <v>241250</v>
      </c>
      <c r="M8" s="44">
        <f>SUMIF('Plan 2017-2019'!$Y7:$Y40,"*B*",'Plan 2017-2019'!T7:T40)</f>
        <v>110000</v>
      </c>
      <c r="N8" s="43">
        <f t="shared" si="3"/>
        <v>478750</v>
      </c>
    </row>
    <row r="9" spans="2:27" s="28" customFormat="1" ht="79.150000000000006" customHeight="1" x14ac:dyDescent="0.25">
      <c r="B9" s="37" t="s">
        <v>68</v>
      </c>
      <c r="C9" s="41">
        <f>COUNTIF('Plan 2017-2019'!$Y7:$Y40,"*C*")</f>
        <v>7</v>
      </c>
      <c r="D9" s="42">
        <f t="shared" si="0"/>
        <v>0.21875</v>
      </c>
      <c r="E9" s="43">
        <f>SUMIF('Plan 2017-2019'!$Y7:$Y40,"*C*",'Plan 2017-2019'!E7:E40)</f>
        <v>803003</v>
      </c>
      <c r="F9" s="42">
        <f t="shared" si="1"/>
        <v>9.9708598673520499E-2</v>
      </c>
      <c r="G9" s="44">
        <f>SUMIF('Plan 2017-2019'!$Y7:$Y40,"*C*",'Plan 2017-2019'!F7:F40)</f>
        <v>37500</v>
      </c>
      <c r="H9" s="44">
        <f>SUMIF('Plan 2017-2019'!$Y7:$Y40,"*C*",'Plan 2017-2019'!G7:G40)</f>
        <v>93650</v>
      </c>
      <c r="I9" s="44">
        <f>SUMIF('Plan 2017-2019'!$Y7:$Y40,"*C*",'Plan 2017-2019'!H7:H40)</f>
        <v>0</v>
      </c>
      <c r="J9" s="43">
        <f t="shared" si="2"/>
        <v>131150</v>
      </c>
      <c r="K9" s="44">
        <f>SUMIF('Plan 2017-2019'!$Y7:$Y40,"*C*",'Plan 2017-2019'!R7:R40)</f>
        <v>177500</v>
      </c>
      <c r="L9" s="44">
        <f>SUMIF('Plan 2017-2019'!$Y7:$Y40,"*C*",'Plan 2017-2019'!S7:S40)</f>
        <v>381853</v>
      </c>
      <c r="M9" s="44">
        <f>SUMIF('Plan 2017-2019'!$Y7:$Y40,"*C*",'Plan 2017-2019'!T7:T40)</f>
        <v>112500</v>
      </c>
      <c r="N9" s="43">
        <f t="shared" si="3"/>
        <v>671853</v>
      </c>
      <c r="P9" s="164"/>
      <c r="Q9" s="165"/>
      <c r="R9" s="165"/>
      <c r="S9" s="165"/>
      <c r="T9" s="165"/>
      <c r="U9" s="165"/>
      <c r="V9" s="165"/>
      <c r="W9" s="165"/>
      <c r="X9" s="165"/>
      <c r="Y9" s="32"/>
      <c r="Z9" s="32"/>
      <c r="AA9" s="32"/>
    </row>
    <row r="10" spans="2:27" s="28" customFormat="1" ht="75" customHeight="1" x14ac:dyDescent="0.25">
      <c r="B10" s="37" t="s">
        <v>69</v>
      </c>
      <c r="C10" s="41">
        <f>COUNTIF('Plan 2017-2019'!$Y7:$Y40,"*D*")</f>
        <v>6</v>
      </c>
      <c r="D10" s="42">
        <f t="shared" si="0"/>
        <v>0.1875</v>
      </c>
      <c r="E10" s="43">
        <f>SUMIF('Plan 2017-2019'!$Y7:$Y40,"*D*",'Plan 2017-2019'!E7:E40)</f>
        <v>2161250</v>
      </c>
      <c r="F10" s="42">
        <f t="shared" si="1"/>
        <v>0.2683616485656295</v>
      </c>
      <c r="G10" s="44">
        <f>SUMIF('Plan 2017-2019'!$Y7:$Y40,"*D*",'Plan 2017-2019'!F7:F40)</f>
        <v>121500</v>
      </c>
      <c r="H10" s="44">
        <f>SUMIF('Plan 2017-2019'!$Y7:$Y40,"*D*",'Plan 2017-2019'!G7:G40)</f>
        <v>19500</v>
      </c>
      <c r="I10" s="44">
        <f>SUMIF('Plan 2017-2019'!$Y7:$Y40,"*D*",'Plan 2017-2019'!H7:H40)</f>
        <v>19500</v>
      </c>
      <c r="J10" s="43">
        <f t="shared" si="2"/>
        <v>160500</v>
      </c>
      <c r="K10" s="44">
        <f>SUMIF('Plan 2017-2019'!$Y7:$Y40,"*D*",'Plan 2017-2019'!R7:R40)</f>
        <v>905350</v>
      </c>
      <c r="L10" s="44">
        <f>SUMIF('Plan 2017-2019'!$Y7:$Y40,"*D*",'Plan 2017-2019'!S7:S40)</f>
        <v>562400</v>
      </c>
      <c r="M10" s="44">
        <f>SUMIF('Plan 2017-2019'!$Y7:$Y40,"*D*",'Plan 2017-2019'!T7:T40)</f>
        <v>533000</v>
      </c>
      <c r="N10" s="43">
        <f t="shared" si="3"/>
        <v>2000750</v>
      </c>
    </row>
    <row r="11" spans="2:27" s="28" customFormat="1" ht="48" customHeight="1" x14ac:dyDescent="0.25">
      <c r="B11" s="37" t="s">
        <v>70</v>
      </c>
      <c r="C11" s="41">
        <f>COUNTIF('Plan 2017-2019'!$Y6:$Y21,"*E*")</f>
        <v>0</v>
      </c>
      <c r="D11" s="42">
        <f t="shared" si="0"/>
        <v>0</v>
      </c>
      <c r="E11" s="43">
        <f>SUMIF('Plan 2017-2019'!$Y7:$Y40,"*E*",'Plan 2017-2019'!E7:E40)</f>
        <v>3300000</v>
      </c>
      <c r="F11" s="42">
        <f t="shared" si="1"/>
        <v>0.40975983355307222</v>
      </c>
      <c r="G11" s="44">
        <f>SUMIF('Plan 2017-2019'!$Y7:$Y40,"*E*",'Plan 2017-2019'!F7:F40)</f>
        <v>400000</v>
      </c>
      <c r="H11" s="44">
        <f>SUMIF('Plan 2017-2019'!$Y7:$Y40,"*E*",'Plan 2017-2019'!G7:G40)</f>
        <v>100000</v>
      </c>
      <c r="I11" s="44">
        <f>SUMIF('Plan 2017-2019'!$Y7:$Y40,"*E*",'Plan 2017-2019'!H7:H40)</f>
        <v>100000</v>
      </c>
      <c r="J11" s="43">
        <f t="shared" si="2"/>
        <v>600000</v>
      </c>
      <c r="K11" s="44">
        <f>SUMIF('Plan 2017-2019'!$Y7:$Y40,"*E*",'Plan 2017-2019'!R7:R40)</f>
        <v>900000</v>
      </c>
      <c r="L11" s="44">
        <f>SUMIF('Plan 2017-2019'!$Y7:$Y40,"*E*",'Plan 2017-2019'!S7:S40)</f>
        <v>900000</v>
      </c>
      <c r="M11" s="44">
        <f>SUMIF('Plan 2017-2019'!$Y7:$Y40,"*E*",'Plan 2017-2019'!T7:T40)</f>
        <v>900000</v>
      </c>
      <c r="N11" s="43">
        <f t="shared" si="3"/>
        <v>2700000</v>
      </c>
    </row>
    <row r="12" spans="2:27" s="28" customFormat="1" ht="30.6" customHeight="1" x14ac:dyDescent="0.25">
      <c r="B12" s="38" t="s">
        <v>53</v>
      </c>
      <c r="C12" s="45">
        <f>COUNTIF('Plan 2017-2019'!$Y7:$Y40,"&gt;0")</f>
        <v>12</v>
      </c>
      <c r="D12" s="42">
        <f t="shared" si="0"/>
        <v>0.375</v>
      </c>
      <c r="E12" s="46">
        <f>SUMIF('Plan 2017-2019'!$Y7:$Y40,"&gt;0",'Plan 2017-2019'!E7:E40)</f>
        <v>1084245</v>
      </c>
      <c r="F12" s="42">
        <f t="shared" si="1"/>
        <v>0.13463031840325781</v>
      </c>
      <c r="G12" s="47">
        <f>SUMIF('Plan 2017-2019'!$Y7:$Y40,"&gt;0",'Plan 2017-2019'!F7:F40)</f>
        <v>305715</v>
      </c>
      <c r="H12" s="47">
        <f>SUMIF('Plan 2017-2019'!$Y7:$Y40,"&gt;0",'Plan 2017-2019'!G7:G40)</f>
        <v>231915</v>
      </c>
      <c r="I12" s="47">
        <f>SUMIF('Plan 2017-2019'!$Y7:$Y40,"&gt;0",'Plan 2017-2019'!H7:H40)</f>
        <v>271615</v>
      </c>
      <c r="J12" s="46">
        <f t="shared" si="2"/>
        <v>809245</v>
      </c>
      <c r="K12" s="47">
        <f>SUMIF('Plan 2017-2019'!$Y7:$Y40,"&gt;0",'Plan 2017-2019'!R7:R40)</f>
        <v>195000</v>
      </c>
      <c r="L12" s="47">
        <f>SUMIF('Plan 2017-2019'!$Y7:$Y40,"&gt;0",'Plan 2017-2019'!S7:S40)</f>
        <v>30000</v>
      </c>
      <c r="M12" s="47">
        <f>SUMIF('Plan 2017-2019'!$Y7:$Y40,"&gt;0",'Plan 2017-2019'!T7:T40)</f>
        <v>50000</v>
      </c>
      <c r="N12" s="46">
        <f t="shared" si="3"/>
        <v>275000</v>
      </c>
    </row>
    <row r="13" spans="2:27" ht="49.9" customHeight="1" x14ac:dyDescent="0.2">
      <c r="B13" s="31" t="s">
        <v>14</v>
      </c>
      <c r="C13" s="48">
        <f>SUM(C7:C12)</f>
        <v>32</v>
      </c>
      <c r="D13" s="49">
        <f>SUM(D7:D12)</f>
        <v>1</v>
      </c>
      <c r="E13" s="43">
        <f t="shared" ref="E13:M13" si="4">SUM(E7:E12)</f>
        <v>8053498</v>
      </c>
      <c r="F13" s="49">
        <f>SUM(F7:F12)</f>
        <v>1</v>
      </c>
      <c r="G13" s="50">
        <f t="shared" si="4"/>
        <v>917215</v>
      </c>
      <c r="H13" s="50">
        <f t="shared" si="4"/>
        <v>558815</v>
      </c>
      <c r="I13" s="50">
        <f t="shared" si="4"/>
        <v>451115</v>
      </c>
      <c r="J13" s="43">
        <f t="shared" si="2"/>
        <v>1927145</v>
      </c>
      <c r="K13" s="50">
        <f t="shared" si="4"/>
        <v>2305350</v>
      </c>
      <c r="L13" s="50">
        <f t="shared" si="4"/>
        <v>2115503</v>
      </c>
      <c r="M13" s="50">
        <f t="shared" si="4"/>
        <v>1705500</v>
      </c>
      <c r="N13" s="43">
        <f t="shared" si="3"/>
        <v>6126353</v>
      </c>
      <c r="P13" s="164"/>
      <c r="Q13" s="165"/>
      <c r="R13" s="165"/>
      <c r="S13" s="165"/>
      <c r="T13" s="165"/>
      <c r="U13" s="165"/>
      <c r="V13" s="165"/>
      <c r="W13" s="165"/>
      <c r="X13" s="165"/>
    </row>
    <row r="15" spans="2:27" s="8" customFormat="1" ht="13.9" customHeight="1" x14ac:dyDescent="0.2">
      <c r="B15" s="166" t="s">
        <v>61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2:27" x14ac:dyDescent="0.2"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2:14" x14ac:dyDescent="0.2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2:14" x14ac:dyDescent="0.2"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23" spans="2:14" ht="18" x14ac:dyDescent="0.25">
      <c r="E23" s="30"/>
      <c r="F23" s="30"/>
    </row>
  </sheetData>
  <sheetProtection sheet="1" objects="1" scenarios="1"/>
  <mergeCells count="22">
    <mergeCell ref="I5:I6"/>
    <mergeCell ref="J5:J6"/>
    <mergeCell ref="P9:X9"/>
    <mergeCell ref="P13:X13"/>
    <mergeCell ref="B15:N18"/>
    <mergeCell ref="N5:N6"/>
    <mergeCell ref="C3:D4"/>
    <mergeCell ref="C5:C6"/>
    <mergeCell ref="D5:D6"/>
    <mergeCell ref="K5:K6"/>
    <mergeCell ref="B3:B6"/>
    <mergeCell ref="G3:J3"/>
    <mergeCell ref="K3:N3"/>
    <mergeCell ref="G4:J4"/>
    <mergeCell ref="K4:N4"/>
    <mergeCell ref="G5:G6"/>
    <mergeCell ref="H5:H6"/>
    <mergeCell ref="E3:F4"/>
    <mergeCell ref="E5:E6"/>
    <mergeCell ref="F5:F6"/>
    <mergeCell ref="L5:L6"/>
    <mergeCell ref="M5:M6"/>
  </mergeCells>
  <phoneticPr fontId="33" type="noConversion"/>
  <printOptions horizontalCentered="1"/>
  <pageMargins left="0.2" right="0.2" top="0.22" bottom="0.49" header="0.5" footer="0.34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Upute</vt:lpstr>
      <vt:lpstr>Plan 2017-2019</vt:lpstr>
      <vt:lpstr>Ukupno po sektorima</vt:lpstr>
      <vt:lpstr>Ukupno po godinama</vt:lpstr>
      <vt:lpstr>Ukupno po A-E klasama</vt:lpstr>
      <vt:lpstr>'Plan 2017-2019'!Print_Area</vt:lpstr>
    </vt:vector>
  </TitlesOfParts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msutonwilliams</dc:creator>
  <cp:lastModifiedBy>Nermina Alibegovic</cp:lastModifiedBy>
  <cp:lastPrinted>2014-11-06T08:51:28Z</cp:lastPrinted>
  <dcterms:created xsi:type="dcterms:W3CDTF">2013-10-16T07:47:36Z</dcterms:created>
  <dcterms:modified xsi:type="dcterms:W3CDTF">2017-06-14T12:13:20Z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